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tcmatsuo\Documents\oneM2M FC-Archives\FC30_20150701\"/>
    </mc:Choice>
  </mc:AlternateContent>
  <bookViews>
    <workbookView xWindow="0" yWindow="0" windowWidth="19200" windowHeight="8004" firstSheet="2" activeTab="2"/>
  </bookViews>
  <sheets>
    <sheet name="Actuals" sheetId="1" r:id="rId1"/>
    <sheet name="Commitment sheet" sheetId="2" r:id="rId2"/>
    <sheet name="Formula and Summary" sheetId="3" r:id="rId3"/>
    <sheet name="FY2016 workload support" sheetId="4" r:id="rId4"/>
    <sheet name="FY2016 monetary budget" sheetId="5" r:id="rId5"/>
    <sheet name="2016 MARCOM Budget" sheetId="6" r:id="rId6"/>
    <sheet name="TASKS" sheetId="7" r:id="rId7"/>
  </sheets>
  <calcPr calcId="152511"/>
</workbook>
</file>

<file path=xl/calcChain.xml><?xml version="1.0" encoding="utf-8"?>
<calcChain xmlns="http://schemas.openxmlformats.org/spreadsheetml/2006/main">
  <c r="C33" i="1" l="1"/>
  <c r="D33" i="1" s="1"/>
  <c r="C24" i="1"/>
  <c r="D24" i="1" s="1"/>
  <c r="D15" i="2"/>
  <c r="C15" i="2"/>
  <c r="D9" i="4" l="1"/>
  <c r="D8" i="4"/>
  <c r="D3" i="4"/>
  <c r="J2" i="1" l="1"/>
  <c r="I2" i="1"/>
  <c r="J2" i="2"/>
  <c r="J64" i="2" l="1"/>
  <c r="J63" i="2"/>
  <c r="J3" i="2"/>
  <c r="J4" i="2" s="1"/>
  <c r="K21" i="3"/>
  <c r="E103" i="7" l="1"/>
  <c r="D103" i="7"/>
  <c r="F43" i="7"/>
  <c r="L28" i="6"/>
  <c r="J28" i="6"/>
  <c r="I28" i="6"/>
  <c r="H28" i="6"/>
  <c r="K28" i="6"/>
  <c r="F26" i="5"/>
  <c r="F27" i="5" s="1"/>
  <c r="F25" i="5"/>
  <c r="F24" i="5"/>
  <c r="D17" i="5"/>
  <c r="F17" i="5" s="1"/>
  <c r="D16" i="5"/>
  <c r="F16" i="5" s="1"/>
  <c r="D15" i="5"/>
  <c r="F15" i="5" s="1"/>
  <c r="D14" i="5"/>
  <c r="F14" i="5" s="1"/>
  <c r="D13" i="5"/>
  <c r="F13" i="5" s="1"/>
  <c r="D12" i="5"/>
  <c r="F12" i="5" s="1"/>
  <c r="F19" i="5" s="1"/>
  <c r="F9" i="5"/>
  <c r="C29" i="4"/>
  <c r="F21" i="4"/>
  <c r="F8" i="4"/>
  <c r="D7" i="4"/>
  <c r="F7" i="4" s="1"/>
  <c r="D6" i="4"/>
  <c r="F6" i="4" s="1"/>
  <c r="F5" i="4"/>
  <c r="D4" i="4"/>
  <c r="F4" i="4" s="1"/>
  <c r="F3" i="4"/>
  <c r="C24" i="3"/>
  <c r="H22" i="3"/>
  <c r="D5" i="3" s="1"/>
  <c r="C22" i="3"/>
  <c r="C21" i="3"/>
  <c r="J15" i="3"/>
  <c r="I15" i="3"/>
  <c r="H15" i="3"/>
  <c r="G15" i="3"/>
  <c r="F15" i="3"/>
  <c r="E15" i="3"/>
  <c r="D15" i="3"/>
  <c r="C15" i="3"/>
  <c r="K12" i="3"/>
  <c r="H13" i="3" s="1"/>
  <c r="M64" i="2"/>
  <c r="K64" i="2"/>
  <c r="R63" i="2"/>
  <c r="R64" i="2" s="1"/>
  <c r="R3" i="2" s="1"/>
  <c r="Q63" i="2"/>
  <c r="Q64" i="2" s="1"/>
  <c r="Q3" i="2" s="1"/>
  <c r="N63" i="2"/>
  <c r="N64" i="2" s="1"/>
  <c r="N3" i="2" s="1"/>
  <c r="M63" i="2"/>
  <c r="L63" i="2"/>
  <c r="L64" i="2" s="1"/>
  <c r="L3" i="2" s="1"/>
  <c r="K63" i="2"/>
  <c r="I63" i="2"/>
  <c r="I64" i="2" s="1"/>
  <c r="I3" i="2" s="1"/>
  <c r="H63" i="2"/>
  <c r="H64" i="2" s="1"/>
  <c r="H3" i="2" s="1"/>
  <c r="G63" i="2"/>
  <c r="G64" i="2" s="1"/>
  <c r="G3" i="2" s="1"/>
  <c r="F63" i="2"/>
  <c r="F64" i="2" s="1"/>
  <c r="F3" i="2" s="1"/>
  <c r="E63" i="2"/>
  <c r="E64" i="2" s="1"/>
  <c r="E3" i="2" s="1"/>
  <c r="C62" i="2"/>
  <c r="B62" i="2"/>
  <c r="D62" i="2" s="1"/>
  <c r="C61" i="2"/>
  <c r="B61" i="2"/>
  <c r="D61" i="2" s="1"/>
  <c r="C60" i="2"/>
  <c r="B60" i="2"/>
  <c r="D60" i="2" s="1"/>
  <c r="C59" i="2"/>
  <c r="B59" i="2"/>
  <c r="C58" i="2"/>
  <c r="B58" i="2"/>
  <c r="C57" i="2"/>
  <c r="B57" i="2"/>
  <c r="D57" i="2" s="1"/>
  <c r="C56" i="2"/>
  <c r="B56" i="2"/>
  <c r="D56" i="2" s="1"/>
  <c r="C55" i="2"/>
  <c r="D55" i="2" s="1"/>
  <c r="B55" i="2"/>
  <c r="C54" i="2"/>
  <c r="B54" i="2"/>
  <c r="C53" i="2"/>
  <c r="B53" i="2"/>
  <c r="D53" i="2" s="1"/>
  <c r="C52" i="2"/>
  <c r="B52" i="2"/>
  <c r="C51" i="2"/>
  <c r="B51" i="2"/>
  <c r="D51" i="2" s="1"/>
  <c r="C50" i="2"/>
  <c r="B50" i="2"/>
  <c r="C49" i="2"/>
  <c r="B49" i="2"/>
  <c r="D49" i="2" s="1"/>
  <c r="O63" i="2"/>
  <c r="O64" i="2" s="1"/>
  <c r="B48" i="2"/>
  <c r="C47" i="2"/>
  <c r="B47" i="2"/>
  <c r="C46" i="2"/>
  <c r="B46" i="2"/>
  <c r="C45" i="2"/>
  <c r="B45" i="2"/>
  <c r="D45" i="2" s="1"/>
  <c r="C44" i="2"/>
  <c r="B44" i="2"/>
  <c r="D44" i="2" s="1"/>
  <c r="C43" i="2"/>
  <c r="B43" i="2"/>
  <c r="C42" i="2"/>
  <c r="B42" i="2"/>
  <c r="C41" i="2"/>
  <c r="C40" i="2"/>
  <c r="B40" i="2"/>
  <c r="C39" i="2"/>
  <c r="B39" i="2"/>
  <c r="C38" i="2"/>
  <c r="B38" i="2"/>
  <c r="C34" i="2"/>
  <c r="B34" i="2"/>
  <c r="D34" i="2" s="1"/>
  <c r="C33" i="2"/>
  <c r="D33" i="2" s="1"/>
  <c r="B33" i="2"/>
  <c r="C32" i="2"/>
  <c r="B32" i="2"/>
  <c r="C31" i="2"/>
  <c r="B31" i="2"/>
  <c r="D31" i="2" s="1"/>
  <c r="C30" i="2"/>
  <c r="B30" i="2"/>
  <c r="D30" i="2" s="1"/>
  <c r="D29" i="2"/>
  <c r="C29" i="2"/>
  <c r="B29" i="2"/>
  <c r="C28" i="2"/>
  <c r="B28" i="2"/>
  <c r="C27" i="2"/>
  <c r="C35" i="2" s="1"/>
  <c r="B27" i="2"/>
  <c r="C23" i="2"/>
  <c r="D23" i="2" s="1"/>
  <c r="B23" i="2"/>
  <c r="B22" i="2"/>
  <c r="C22" i="2" s="1"/>
  <c r="D22" i="2" s="1"/>
  <c r="C21" i="2"/>
  <c r="B21" i="2"/>
  <c r="D21" i="2" s="1"/>
  <c r="C20" i="2"/>
  <c r="B20" i="2"/>
  <c r="D20" i="2" s="1"/>
  <c r="C19" i="2"/>
  <c r="B19" i="2"/>
  <c r="B24" i="2" s="1"/>
  <c r="D16" i="2"/>
  <c r="C11" i="2"/>
  <c r="B11" i="2"/>
  <c r="C10" i="2"/>
  <c r="B10" i="2"/>
  <c r="D10" i="2" s="1"/>
  <c r="C9" i="2"/>
  <c r="D9" i="2" s="1"/>
  <c r="B9" i="2"/>
  <c r="C8" i="2"/>
  <c r="D8" i="2" s="1"/>
  <c r="B8" i="2"/>
  <c r="C7" i="2"/>
  <c r="B7" i="2"/>
  <c r="D7" i="2" s="1"/>
  <c r="C6" i="2"/>
  <c r="B6" i="2"/>
  <c r="D6" i="2" s="1"/>
  <c r="P3" i="2"/>
  <c r="M3" i="2"/>
  <c r="K3" i="2"/>
  <c r="M2" i="2"/>
  <c r="M4" i="2" s="1"/>
  <c r="L2" i="2"/>
  <c r="K2" i="2"/>
  <c r="I2" i="2"/>
  <c r="G2" i="2"/>
  <c r="R62" i="1"/>
  <c r="R63" i="1" s="1"/>
  <c r="R3" i="1" s="1"/>
  <c r="Q62" i="1"/>
  <c r="Q63" i="1" s="1"/>
  <c r="Q3" i="1" s="1"/>
  <c r="P62" i="1"/>
  <c r="P63" i="1" s="1"/>
  <c r="P3" i="1" s="1"/>
  <c r="O62" i="1"/>
  <c r="O63" i="1" s="1"/>
  <c r="O3" i="1" s="1"/>
  <c r="N62" i="1"/>
  <c r="N63" i="1" s="1"/>
  <c r="N3" i="1" s="1"/>
  <c r="M62" i="1"/>
  <c r="M63" i="1" s="1"/>
  <c r="M3" i="1" s="1"/>
  <c r="L62" i="1"/>
  <c r="L63" i="1" s="1"/>
  <c r="L3" i="1" s="1"/>
  <c r="K62" i="1"/>
  <c r="K63" i="1" s="1"/>
  <c r="K3" i="1" s="1"/>
  <c r="I62" i="1"/>
  <c r="I63" i="1" s="1"/>
  <c r="I3" i="1" s="1"/>
  <c r="I5" i="1" s="1"/>
  <c r="H62" i="1"/>
  <c r="H63" i="1" s="1"/>
  <c r="H3" i="1" s="1"/>
  <c r="G62" i="1"/>
  <c r="G63" i="1" s="1"/>
  <c r="G3" i="1" s="1"/>
  <c r="F62" i="1"/>
  <c r="F63" i="1" s="1"/>
  <c r="F3" i="1" s="1"/>
  <c r="E62" i="1"/>
  <c r="E63" i="1" s="1"/>
  <c r="E3" i="1" s="1"/>
  <c r="C61" i="1"/>
  <c r="B61" i="1"/>
  <c r="D61" i="1" s="1"/>
  <c r="C60" i="1"/>
  <c r="B60" i="1"/>
  <c r="C59" i="1"/>
  <c r="B59" i="1"/>
  <c r="D59" i="1" s="1"/>
  <c r="C58" i="1"/>
  <c r="B58" i="1"/>
  <c r="C57" i="1"/>
  <c r="B57" i="1"/>
  <c r="D57" i="1" s="1"/>
  <c r="C56" i="1"/>
  <c r="B56" i="1"/>
  <c r="C55" i="1"/>
  <c r="B55" i="1"/>
  <c r="C54" i="1"/>
  <c r="B54" i="1"/>
  <c r="C53" i="1"/>
  <c r="B53" i="1"/>
  <c r="D53" i="1" s="1"/>
  <c r="C52" i="1"/>
  <c r="B52" i="1"/>
  <c r="C51" i="1"/>
  <c r="B51" i="1"/>
  <c r="C50" i="1"/>
  <c r="B50" i="1"/>
  <c r="C49" i="1"/>
  <c r="B49" i="1"/>
  <c r="D49" i="1" s="1"/>
  <c r="C48" i="1"/>
  <c r="B48" i="1"/>
  <c r="C47" i="1"/>
  <c r="B47" i="1"/>
  <c r="C46" i="1"/>
  <c r="B46" i="1"/>
  <c r="C45" i="1"/>
  <c r="B45" i="1"/>
  <c r="C44" i="1"/>
  <c r="B44" i="1"/>
  <c r="C43" i="1"/>
  <c r="B43" i="1"/>
  <c r="C42" i="1"/>
  <c r="B42" i="1"/>
  <c r="C41" i="1"/>
  <c r="B41" i="1"/>
  <c r="C40" i="1"/>
  <c r="C39" i="1"/>
  <c r="B39" i="1"/>
  <c r="C38" i="1"/>
  <c r="B38" i="1"/>
  <c r="C37" i="1"/>
  <c r="B37" i="1"/>
  <c r="C32" i="1"/>
  <c r="B32" i="1"/>
  <c r="D32" i="1" s="1"/>
  <c r="C31" i="1"/>
  <c r="D31" i="1" s="1"/>
  <c r="B31" i="1"/>
  <c r="C30" i="1"/>
  <c r="B30" i="1"/>
  <c r="C29" i="1"/>
  <c r="B29" i="1"/>
  <c r="C28" i="1"/>
  <c r="B28" i="1"/>
  <c r="D28" i="1" s="1"/>
  <c r="C27" i="1"/>
  <c r="B27" i="1"/>
  <c r="D27" i="1" s="1"/>
  <c r="C26" i="1"/>
  <c r="B26" i="1"/>
  <c r="C25" i="1"/>
  <c r="B25" i="1"/>
  <c r="D25" i="1" s="1"/>
  <c r="C20" i="1"/>
  <c r="D20" i="1" s="1"/>
  <c r="B20" i="1"/>
  <c r="C19" i="1"/>
  <c r="B19" i="1"/>
  <c r="D19" i="1" s="1"/>
  <c r="C18" i="1"/>
  <c r="B18" i="1"/>
  <c r="C17" i="1"/>
  <c r="B17" i="1"/>
  <c r="D17" i="1" s="1"/>
  <c r="D16" i="1"/>
  <c r="C16" i="1"/>
  <c r="B16" i="1"/>
  <c r="C12" i="1"/>
  <c r="B12" i="1"/>
  <c r="D12" i="1" s="1"/>
  <c r="C11" i="1"/>
  <c r="B11" i="1"/>
  <c r="C10" i="1"/>
  <c r="B10" i="1"/>
  <c r="C9" i="1"/>
  <c r="B9" i="1"/>
  <c r="C8" i="1"/>
  <c r="B8" i="1"/>
  <c r="C7" i="1"/>
  <c r="B7" i="1"/>
  <c r="J3" i="1"/>
  <c r="J4" i="1" s="1"/>
  <c r="M2" i="1"/>
  <c r="L2" i="1"/>
  <c r="K2" i="1"/>
  <c r="I4" i="1"/>
  <c r="G2" i="1"/>
  <c r="G4" i="1" s="1"/>
  <c r="D11" i="1" l="1"/>
  <c r="D43" i="1"/>
  <c r="L4" i="1"/>
  <c r="D44" i="1"/>
  <c r="D48" i="1"/>
  <c r="D56" i="1"/>
  <c r="D47" i="1"/>
  <c r="D51" i="1"/>
  <c r="D55" i="1"/>
  <c r="G5" i="1"/>
  <c r="L5" i="1"/>
  <c r="D10" i="1"/>
  <c r="B13" i="1"/>
  <c r="B21" i="1"/>
  <c r="D30" i="1"/>
  <c r="D58" i="1"/>
  <c r="D29" i="1"/>
  <c r="D41" i="1"/>
  <c r="D46" i="1"/>
  <c r="D50" i="1"/>
  <c r="D54" i="1"/>
  <c r="D60" i="1"/>
  <c r="D43" i="2"/>
  <c r="D42" i="1"/>
  <c r="B63" i="2"/>
  <c r="B64" i="2" s="1"/>
  <c r="B40" i="1"/>
  <c r="D40" i="1" s="1"/>
  <c r="B41" i="2"/>
  <c r="D41" i="2" s="1"/>
  <c r="D39" i="1"/>
  <c r="D39" i="2"/>
  <c r="E13" i="3"/>
  <c r="G13" i="3"/>
  <c r="I13" i="3"/>
  <c r="C13" i="3"/>
  <c r="D58" i="2"/>
  <c r="D42" i="2"/>
  <c r="D54" i="2"/>
  <c r="D52" i="2"/>
  <c r="D50" i="2"/>
  <c r="D47" i="2"/>
  <c r="D46" i="2"/>
  <c r="D40" i="2"/>
  <c r="D28" i="2"/>
  <c r="D11" i="2"/>
  <c r="C12" i="2"/>
  <c r="D12" i="2" s="1"/>
  <c r="D59" i="2"/>
  <c r="D52" i="1"/>
  <c r="D45" i="1"/>
  <c r="C62" i="1"/>
  <c r="C63" i="1" s="1"/>
  <c r="J5" i="1"/>
  <c r="C34" i="1"/>
  <c r="C21" i="1"/>
  <c r="D18" i="1"/>
  <c r="D8" i="1"/>
  <c r="C13" i="1"/>
  <c r="D13" i="1" s="1"/>
  <c r="K4" i="2"/>
  <c r="D19" i="2"/>
  <c r="G4" i="2"/>
  <c r="L4" i="2"/>
  <c r="B35" i="2"/>
  <c r="D35" i="2" s="1"/>
  <c r="D32" i="2"/>
  <c r="I4" i="2"/>
  <c r="M5" i="1"/>
  <c r="M4" i="1"/>
  <c r="S3" i="1"/>
  <c r="F9" i="4"/>
  <c r="F23" i="4" s="1"/>
  <c r="F25" i="4" s="1"/>
  <c r="F27" i="4" s="1"/>
  <c r="K4" i="1"/>
  <c r="K5" i="1"/>
  <c r="O3" i="2"/>
  <c r="S3" i="2" s="1"/>
  <c r="F29" i="5"/>
  <c r="D9" i="1"/>
  <c r="D26" i="1"/>
  <c r="B34" i="1"/>
  <c r="D38" i="1"/>
  <c r="D38" i="2"/>
  <c r="F13" i="3"/>
  <c r="J13" i="3"/>
  <c r="D37" i="1"/>
  <c r="C24" i="2"/>
  <c r="D24" i="2" s="1"/>
  <c r="D27" i="2"/>
  <c r="C48" i="2"/>
  <c r="C63" i="2" s="1"/>
  <c r="C64" i="2" s="1"/>
  <c r="K15" i="3"/>
  <c r="F57" i="7"/>
  <c r="D7" i="1"/>
  <c r="D13" i="3"/>
  <c r="B62" i="1" l="1"/>
  <c r="B63" i="1" s="1"/>
  <c r="D21" i="1"/>
  <c r="C2" i="3"/>
  <c r="D62" i="1"/>
  <c r="D63" i="1" s="1"/>
  <c r="D34" i="1"/>
  <c r="D48" i="2"/>
  <c r="D63" i="2" s="1"/>
  <c r="D64" i="2" s="1"/>
  <c r="F59" i="7"/>
  <c r="F58" i="7"/>
  <c r="F103" i="7" s="1"/>
  <c r="F60" i="7"/>
  <c r="F4" i="3" l="1"/>
  <c r="F5" i="3" s="1"/>
  <c r="E16" i="3" l="1"/>
  <c r="E17" i="3" s="1"/>
  <c r="F2" i="2" s="1"/>
  <c r="F4" i="2" s="1"/>
  <c r="H16" i="3"/>
  <c r="H17" i="3" s="1"/>
  <c r="J16" i="3"/>
  <c r="J17" i="3" s="1"/>
  <c r="D16" i="3"/>
  <c r="D17" i="3" s="1"/>
  <c r="F16" i="3"/>
  <c r="F17" i="3" s="1"/>
  <c r="Q2" i="1" s="1"/>
  <c r="Q4" i="1" s="1"/>
  <c r="G16" i="3"/>
  <c r="G17" i="3" s="1"/>
  <c r="C16" i="3"/>
  <c r="C17" i="3" s="1"/>
  <c r="N2" i="2" s="1"/>
  <c r="N4" i="2" s="1"/>
  <c r="I16" i="3"/>
  <c r="I17" i="3" s="1"/>
  <c r="Q2" i="2" l="1"/>
  <c r="Q4" i="2" s="1"/>
  <c r="F2" i="1"/>
  <c r="F4" i="1" s="1"/>
  <c r="Q5" i="1"/>
  <c r="N2" i="1"/>
  <c r="N5" i="1" s="1"/>
  <c r="R2" i="1"/>
  <c r="R2" i="2"/>
  <c r="R4" i="2" s="1"/>
  <c r="P2" i="2"/>
  <c r="P4" i="2" s="1"/>
  <c r="P2" i="1"/>
  <c r="K17" i="3"/>
  <c r="O2" i="2"/>
  <c r="O4" i="2" s="1"/>
  <c r="O2" i="1"/>
  <c r="K16" i="3"/>
  <c r="K24" i="3" s="1"/>
  <c r="E2" i="1"/>
  <c r="E2" i="2"/>
  <c r="E4" i="2" s="1"/>
  <c r="H2" i="1"/>
  <c r="H2" i="2"/>
  <c r="H4" i="2" s="1"/>
  <c r="F5" i="1" l="1"/>
  <c r="N4" i="1"/>
  <c r="R4" i="1"/>
  <c r="R5" i="1"/>
  <c r="S4" i="2"/>
  <c r="P4" i="1"/>
  <c r="P5" i="1"/>
  <c r="E4" i="1"/>
  <c r="E5" i="1"/>
  <c r="H5" i="1"/>
  <c r="H4" i="1"/>
  <c r="O4" i="1"/>
  <c r="O5" i="1"/>
  <c r="S4" i="1" l="1"/>
</calcChain>
</file>

<file path=xl/comments1.xml><?xml version="1.0" encoding="utf-8"?>
<comments xmlns="http://schemas.openxmlformats.org/spreadsheetml/2006/main">
  <authors>
    <author/>
  </authors>
  <commentList>
    <comment ref="Q195" authorId="0" shapeId="0">
      <text>
        <r>
          <rPr>
            <sz val="10"/>
            <color rgb="FF000000"/>
            <rFont val="Arial"/>
          </rPr>
          <t>Translation work</t>
        </r>
      </text>
    </comment>
    <comment ref="Q202" authorId="0" shapeId="0">
      <text>
        <r>
          <rPr>
            <sz val="10"/>
            <color rgb="FF000000"/>
            <rFont val="Arial"/>
          </rPr>
          <t>Translation work</t>
        </r>
      </text>
    </comment>
  </commentList>
</comments>
</file>

<file path=xl/sharedStrings.xml><?xml version="1.0" encoding="utf-8"?>
<sst xmlns="http://schemas.openxmlformats.org/spreadsheetml/2006/main" count="465" uniqueCount="272">
  <si>
    <t>ARIB</t>
  </si>
  <si>
    <t>ATIS</t>
  </si>
  <si>
    <t>BBF</t>
  </si>
  <si>
    <t>CCSA</t>
  </si>
  <si>
    <t>Continua</t>
  </si>
  <si>
    <t>HGI</t>
  </si>
  <si>
    <t>NGM2M</t>
  </si>
  <si>
    <t>OMA</t>
  </si>
  <si>
    <t>ETSI</t>
  </si>
  <si>
    <t>TIA</t>
  </si>
  <si>
    <t>TSDSI</t>
  </si>
  <si>
    <t>TTC</t>
  </si>
  <si>
    <t>TTA</t>
  </si>
  <si>
    <t>Partner Budget &gt;</t>
  </si>
  <si>
    <t>Partner Contributed &gt;</t>
  </si>
  <si>
    <t>PT1/2 Fixed Part</t>
  </si>
  <si>
    <t>PT1 Variable Part</t>
  </si>
  <si>
    <t>SC-approved values</t>
  </si>
  <si>
    <t>Type of activity</t>
  </si>
  <si>
    <t>Partner Variance &gt;</t>
  </si>
  <si>
    <t>Meetings (#)</t>
  </si>
  <si>
    <t>Workload (person-days) 
per meeting</t>
  </si>
  <si>
    <t>Percentage contributed &gt;</t>
  </si>
  <si>
    <t>Workload
(person-days)</t>
  </si>
  <si>
    <t>WorkLoad (person-days) adjustment</t>
  </si>
  <si>
    <t>Workload (person-months)
per year</t>
  </si>
  <si>
    <t>Reason for change</t>
  </si>
  <si>
    <t>IT services</t>
  </si>
  <si>
    <t>Total</t>
  </si>
  <si>
    <t>IT Services</t>
  </si>
  <si>
    <t>Partner Committed &gt;</t>
  </si>
  <si>
    <t>Budget</t>
  </si>
  <si>
    <t>The oneM2M Approved Allocations Formula</t>
  </si>
  <si>
    <t>Contributed</t>
  </si>
  <si>
    <t>Variance</t>
  </si>
  <si>
    <t>--------------- Please enter actual expenses here ---------------</t>
  </si>
  <si>
    <t>Listserv</t>
  </si>
  <si>
    <t>MARCOM Budget</t>
  </si>
  <si>
    <t>Committed</t>
  </si>
  <si>
    <t>One-time</t>
  </si>
  <si>
    <t>Recurring</t>
  </si>
  <si>
    <t>Staff-
Months</t>
  </si>
  <si>
    <t>Oty</t>
  </si>
  <si>
    <t>Category Total</t>
  </si>
  <si>
    <t>SPAM Firewall</t>
  </si>
  <si>
    <t>Virtual Meeting</t>
  </si>
  <si>
    <t>Portal</t>
  </si>
  <si>
    <t>Mandatory/Optional</t>
  </si>
  <si>
    <t>Portal enhancement (TP officers agreed)</t>
  </si>
  <si>
    <t>FTP Site</t>
  </si>
  <si>
    <t>Maintenance/Hosting (per year)</t>
  </si>
  <si>
    <t>Adjusted Estimate</t>
  </si>
  <si>
    <t>Line Total</t>
  </si>
  <si>
    <t>M</t>
  </si>
  <si>
    <t>SC support</t>
  </si>
  <si>
    <t>Category HC man-mo</t>
  </si>
  <si>
    <t>Support staff travel</t>
  </si>
  <si>
    <t>Breakdown</t>
  </si>
  <si>
    <t>Travel SC</t>
  </si>
  <si>
    <t>Row number in SC-20120724-039</t>
  </si>
  <si>
    <t>Role and Tasks</t>
  </si>
  <si>
    <t>Travel TP/WG person A</t>
  </si>
  <si>
    <t>Breakdown HC man-mo</t>
  </si>
  <si>
    <t>Travel TP/WG person B</t>
  </si>
  <si>
    <t>HC converted to $ value</t>
  </si>
  <si>
    <t>HC role and tasks</t>
  </si>
  <si>
    <t>Travel TP/WG person C</t>
  </si>
  <si>
    <t>Travel TP/WG person D</t>
  </si>
  <si>
    <t>MISC</t>
  </si>
  <si>
    <t>Estimates (mm)</t>
  </si>
  <si>
    <t>Total approved budget is:</t>
  </si>
  <si>
    <t>The variable is based on each PT1's declared member base to cover the remaining budget - 698125-65000=633125</t>
  </si>
  <si>
    <t>PT 1</t>
  </si>
  <si>
    <t>Notes</t>
  </si>
  <si>
    <t>Registered Members</t>
  </si>
  <si>
    <t>*central budget item</t>
  </si>
  <si>
    <t>% Share</t>
  </si>
  <si>
    <t>MARCOM</t>
  </si>
  <si>
    <t>PR Agency*</t>
  </si>
  <si>
    <t>PR Agency</t>
  </si>
  <si>
    <t>Webinar Channel</t>
  </si>
  <si>
    <t>Speaker support</t>
  </si>
  <si>
    <t>Managing the PR agency, Acting as coordinator between the PR agency and oneM2M officers and delegates</t>
  </si>
  <si>
    <t>Salesware - Brochure (Author / Print)</t>
  </si>
  <si>
    <t>Webinar: BrightTalk Subscription</t>
  </si>
  <si>
    <t>Purchasing the licences and making the package available to oneM2M.</t>
  </si>
  <si>
    <t>Salesware - Whitepaper (Author / Print)</t>
  </si>
  <si>
    <t>Speaker Coordination</t>
  </si>
  <si>
    <t>Finding Speakers for 12 events.</t>
  </si>
  <si>
    <t>Presentation Material Prep</t>
  </si>
  <si>
    <t>Preparing/customizing slide sets for the 12 events</t>
  </si>
  <si>
    <t>T&amp;L - Invited Speaker</t>
  </si>
  <si>
    <t>Salesware - Graphic Artist - Update Gfx</t>
  </si>
  <si>
    <t>Salesware</t>
  </si>
  <si>
    <t>Brochure (Author / Print)</t>
  </si>
  <si>
    <t>Web Hosting</t>
  </si>
  <si>
    <t>Content Authoring</t>
  </si>
  <si>
    <t>Writing the contents of the brochure. Designing the layout of the brochure. Having it proof read and agreed by Marcom</t>
  </si>
  <si>
    <t>Whitepaper (Author / Print)</t>
  </si>
  <si>
    <t>Arranging for writing of and publication of the white paper. Distribution of the white paper</t>
  </si>
  <si>
    <t>Graphic Artist - Update Gfx</t>
  </si>
  <si>
    <t>Selecting and briefing the graphic artist. Coordinating between web master/ brochure designer and graphic artist.</t>
  </si>
  <si>
    <t>Manage URLs</t>
  </si>
  <si>
    <t>Domain management</t>
  </si>
  <si>
    <t>including SySAdmin</t>
  </si>
  <si>
    <t>Web Enhancements</t>
  </si>
  <si>
    <t>Updating structure of existing web site</t>
  </si>
  <si>
    <t>Web Content Authoring</t>
  </si>
  <si>
    <t>Providing new material for the web site - keeping the home page "fresh". Providing updates after each TP/SC/other significant event</t>
  </si>
  <si>
    <t>FC support</t>
  </si>
  <si>
    <t>Social Media (Twitter)</t>
  </si>
  <si>
    <t>Regular tweets and retweets to keep the media alive and interesting</t>
  </si>
  <si>
    <t>FC Budget Managemnt</t>
  </si>
  <si>
    <t>N/A</t>
  </si>
  <si>
    <t>M&amp;P  support</t>
  </si>
  <si>
    <t>Workload Support</t>
  </si>
  <si>
    <t>DAYS of support</t>
  </si>
  <si>
    <t>Legal</t>
  </si>
  <si>
    <t>ENTER THE NUMBER OF DAYS SUPPORT BELOW</t>
  </si>
  <si>
    <t>Subtotal</t>
  </si>
  <si>
    <t>Webinar Channel*</t>
  </si>
  <si>
    <t>Fixed Part</t>
  </si>
  <si>
    <t>Speaker support*</t>
  </si>
  <si>
    <t>Salesware - Brochure (Author / Print)*</t>
  </si>
  <si>
    <t>Salesware - Whitepaper (Author / Print)*</t>
  </si>
  <si>
    <t>*central budget  item</t>
  </si>
  <si>
    <t>Salesware - Graphic Artist - Update Gfx*</t>
  </si>
  <si>
    <t>Workload 
(person-days)</t>
  </si>
  <si>
    <t>Total 2015 budget</t>
  </si>
  <si>
    <t>Marketing and Communications</t>
  </si>
  <si>
    <t>Variable Part</t>
  </si>
  <si>
    <t>Acts as central point of contact for public, press, regulatory matters seeking information related to the oneM2M project.</t>
  </si>
  <si>
    <t>FC Budget Managment</t>
  </si>
  <si>
    <t>PT2 applications processing</t>
  </si>
  <si>
    <t>FC Budget Management</t>
  </si>
  <si>
    <t>PT2 applications</t>
  </si>
  <si>
    <t>TP and AHG support</t>
  </si>
  <si>
    <t>WG support (5 WG)</t>
  </si>
  <si>
    <t>Work Programme/Release support</t>
  </si>
  <si>
    <t>WG support person 1</t>
  </si>
  <si>
    <t>WG support person 2</t>
  </si>
  <si>
    <t>WG support person 3</t>
  </si>
  <si>
    <t>Monitor and inform the Steering Committee about the use of trademarks, manage copyright requests and usage</t>
  </si>
  <si>
    <t>Provide basic marketing (e.g., press releases, request for oneM2M representatives, etc.) and outreach oversight (Decision required by SC on how, where and when to approach marketing activities)</t>
  </si>
  <si>
    <t>?</t>
  </si>
  <si>
    <t>WG support person 4</t>
  </si>
  <si>
    <t>Portal support and data entry</t>
  </si>
  <si>
    <t>LS support</t>
  </si>
  <si>
    <t>Exploder support + FTP synch</t>
  </si>
  <si>
    <t>Membership and accounts</t>
  </si>
  <si>
    <t>GRAND TOTAL</t>
  </si>
  <si>
    <t>Person days/month (to calculate "E") =</t>
  </si>
  <si>
    <t>staff equivalent/year</t>
  </si>
  <si>
    <t>cost of one person/year</t>
  </si>
  <si>
    <t>Total number of days</t>
  </si>
  <si>
    <t>@ example of $150K/person/year</t>
  </si>
  <si>
    <t>cost of one person/day</t>
  </si>
  <si>
    <t>PT2</t>
  </si>
  <si>
    <t>Total # PT1</t>
  </si>
  <si>
    <t>Total # PT2</t>
  </si>
  <si>
    <t>Total # Partners</t>
  </si>
  <si>
    <t>Monetary equivalent</t>
  </si>
  <si>
    <t>Support workshops and any special events</t>
  </si>
  <si>
    <t>Staff Travel</t>
  </si>
  <si>
    <t>1x Airfare</t>
  </si>
  <si>
    <t>Per Day Hotel/Food/Misc.</t>
  </si>
  <si>
    <t>Total Days TP/SC</t>
  </si>
  <si>
    <t>Intercontental per staff (4x)</t>
  </si>
  <si>
    <t>Regional</t>
  </si>
  <si>
    <t>SC F2F attendance</t>
  </si>
  <si>
    <t>Grand Total</t>
  </si>
  <si>
    <t>Partners type 1 and 2)</t>
  </si>
  <si>
    <t>Serve as main point of contact for recruiting new prospects for participation and observation.</t>
  </si>
  <si>
    <t>Process new participants (partners) application and renewals, and communicate all necessary information. Affilliated members will be dealt with by each SDO</t>
  </si>
  <si>
    <t>Managment of existing members</t>
  </si>
  <si>
    <t>Steering Committee Support Officer</t>
  </si>
  <si>
    <t>Acts as point of contact for members seeking information related to the process.</t>
  </si>
  <si>
    <t>Maintain and ensure compliance with official documents (Working Procedures, oneM2M Description, and oneM2M Partnership Agreement) and act as primary contact for procedural matters regarding membership and operation of the Steering Committee.</t>
  </si>
  <si>
    <t>Provide staff to manage elections of SC officials (e.g., chairs, vice-chairs)</t>
  </si>
  <si>
    <t>16, 27, 56</t>
  </si>
  <si>
    <t>Manage the provisioning of support to SC. Serve as Secretary of SC.  Provide meeting minutes, documents.distribution and maintenance of meeting documents. Provides onsite support to SC.</t>
  </si>
  <si>
    <t>Enforce participation eligibility rules and requirements at SC meetings</t>
  </si>
  <si>
    <t>Facilitate member awareness of IPR policies and guidelines.</t>
  </si>
  <si>
    <t>Ensure compliance with Style Guide or Drafting Rules</t>
  </si>
  <si>
    <t>Process final review of output documents once received from TP</t>
  </si>
  <si>
    <t>Analyze Steering committee attendance for future planning</t>
  </si>
  <si>
    <t>Develop and maintain SC meeting requirements and recommendation documentation</t>
  </si>
  <si>
    <t>TP  Support Officer</t>
  </si>
  <si>
    <t>NEW</t>
  </si>
  <si>
    <t>Support for TP ad hoc Groups @0.3 mm each</t>
  </si>
  <si>
    <t>Maintain and ensure compliance with official documents (Working Procedures, oneM2M Description, and oneM2M Partnership Agreement) and act as primary contact for procedural matters regarding membership and operation of the Technical Plenary.</t>
  </si>
  <si>
    <t>Provide staff to manage elections of TP officials (e.g., chairs, vice-chairs)</t>
  </si>
  <si>
    <t>Provides onsite support to TP. Manage the provisioning of support to TP. Serve as Secretary of TP.  Provide meeting minutes, documents.distribution and maintenance of meeting</t>
  </si>
  <si>
    <t>Enforce participation eligibility rules and requirements at TP meetings</t>
  </si>
  <si>
    <t>Process final review of output documents once received from working groups</t>
  </si>
  <si>
    <t>Provide output documents to relevant Partners for transposition</t>
  </si>
  <si>
    <t>Analyze TP attendance for future planning</t>
  </si>
  <si>
    <t>Develop and maintain WG meeting requirements and recommendation documentation</t>
  </si>
  <si>
    <t>Track TP deadlines</t>
  </si>
  <si>
    <t>Enforce and provide guidance to TP on project management procedures and processes</t>
  </si>
  <si>
    <t>WG1  Support Officer</t>
  </si>
  <si>
    <t>Acts as point of contact for WG participants seeking information related to the process.</t>
  </si>
  <si>
    <t>Maintain and ensure compliance with official documents (Working Procedures, oneM2M Description, and oneM2M Partnership Agreement) and act as primary contact for procedural matters regarding operation of the Working Group.</t>
  </si>
  <si>
    <t>Provide staff to manage elections of WG officials (e.g., chairs, vice-chairs)</t>
  </si>
  <si>
    <t>Provides onsite support to WG. Manage the provisioning of support to WG. Serve as Secretary of TP.  Provide meeting minutes, documents.distribution and maintenance of meeting</t>
  </si>
  <si>
    <t>Enforce participation eligibility rules and requirements at WG meetings</t>
  </si>
  <si>
    <t>Update documents by including approved change requests</t>
  </si>
  <si>
    <t>Analyze WG attendance for future planning</t>
  </si>
  <si>
    <t>Track WG deadlines</t>
  </si>
  <si>
    <t>Enforce and provide guidance on project management procedures and processes</t>
  </si>
  <si>
    <t>WG2  Support Officer</t>
  </si>
  <si>
    <t>WG3  Support Officer</t>
  </si>
  <si>
    <t>WG4  Support Officer</t>
  </si>
  <si>
    <t>WG5  Support Officer</t>
  </si>
  <si>
    <t>Work Programme and Release Support</t>
  </si>
  <si>
    <t>Work item management and reporting</t>
  </si>
  <si>
    <t>Coordinate and control the specification &amp; release management (Document template, Work item, Release, and Deliverable) of electronic and paper documents in a secure and efficient manner, to ensure that they are accessible to authorized personnel as and when required.</t>
  </si>
  <si>
    <t>31, 35</t>
  </si>
  <si>
    <t>Manage the issuance of Releases – document development process, including document and change request databases, and quality control to ensure uniformity, consistency and adherence to procedures for output documents</t>
  </si>
  <si>
    <t>Provide input, as needed, on project management mechanism and tools</t>
  </si>
  <si>
    <t>Process changes to work plans and generate reports accordingly</t>
  </si>
  <si>
    <t>Release management</t>
  </si>
  <si>
    <t>IT - Web site support</t>
  </si>
  <si>
    <t>Supervise website construction, management and maintenance</t>
  </si>
  <si>
    <t>Maintain website eLibrary, including  published versions of technical specifications and reports, and all supporting documentation</t>
  </si>
  <si>
    <t>Manage and maintain Web service</t>
  </si>
  <si>
    <t>Manage requirements and resolve IT-related issues  in a timely manner.</t>
  </si>
  <si>
    <t>Administer website content; containing and providing, as a minimum, approved specifications, application process, meeting calendars, organization structure, contacts,</t>
  </si>
  <si>
    <t>IT - Portal data entry and support</t>
  </si>
  <si>
    <t>Supervise portal construction, management and maintenance</t>
  </si>
  <si>
    <t>Maintain database of Partners and members and run reports, as required (prepare and maintain annual participants directory)</t>
  </si>
  <si>
    <t>Maintain membership lists and any member lists (required for election purposes)</t>
  </si>
  <si>
    <t>Maintain editable versions of technical specifications and reports, and all supporting documentation</t>
  </si>
  <si>
    <t>Provide document templates and document handling procedures</t>
  </si>
  <si>
    <t>Administer portal content; containing and providing, as a minimum, meeting documents, approved specifications, meeting calendars, organization structure, elected officials, contacts, meeting registration</t>
  </si>
  <si>
    <t>Administer Email distribution lists (list creation and deletion)</t>
  </si>
  <si>
    <t>Manage and maintain portal service</t>
  </si>
  <si>
    <t>Other Support tasks</t>
  </si>
  <si>
    <t>Provide liaison statement management (This could be a standalone role or combined with one of the Support Officer roles)</t>
  </si>
  <si>
    <t>Review and monitor execution of legally binding contracts/agreements</t>
  </si>
  <si>
    <t>Maintain cross reference data showing transposed SDO versions of document deliverables (this could be centralized or distributed among the SDOs)</t>
  </si>
  <si>
    <t>Provide and maintain the Virtual Meeting Software</t>
  </si>
  <si>
    <t>Maintain Email distribution lists and synchronize FTP</t>
  </si>
  <si>
    <t>Provide onsite meeting IT support (Assumption that for 2012 and 2013 this will be provided by the hosts)</t>
  </si>
  <si>
    <t>Maintain policies Propose and procure IT related equipment (WLAN/Projectors/Router/Local servers based on guideline</t>
  </si>
  <si>
    <t>GlobalPlatform</t>
    <phoneticPr fontId="38"/>
  </si>
  <si>
    <t>Global Platform</t>
    <phoneticPr fontId="38"/>
  </si>
  <si>
    <r>
      <t>?</t>
    </r>
    <r>
      <rPr>
        <sz val="10"/>
        <color rgb="FF000000"/>
        <rFont val="Arial"/>
        <family val="2"/>
      </rPr>
      <t>??</t>
    </r>
    <phoneticPr fontId="38"/>
  </si>
  <si>
    <t>oneM2M Workload and monetary summary 2016</t>
    <phoneticPr fontId="38"/>
  </si>
  <si>
    <r>
      <t>FY</t>
    </r>
    <r>
      <rPr>
        <sz val="11"/>
        <color theme="1"/>
        <rFont val="Calibri"/>
        <family val="2"/>
      </rPr>
      <t>2016</t>
    </r>
    <r>
      <rPr>
        <sz val="11"/>
        <color rgb="FF000000"/>
        <rFont val="Calibri"/>
      </rPr>
      <t xml:space="preserve"> Budget</t>
    </r>
    <phoneticPr fontId="38"/>
  </si>
  <si>
    <t>Global Platform</t>
    <phoneticPr fontId="38"/>
  </si>
  <si>
    <r>
      <t>C</t>
    </r>
    <r>
      <rPr>
        <sz val="11"/>
        <color rgb="FF000000"/>
        <rFont val="Calibri"/>
        <family val="2"/>
      </rPr>
      <t>entral budget bank transaction fees</t>
    </r>
    <phoneticPr fontId="38"/>
  </si>
  <si>
    <t>25days in 2015</t>
    <phoneticPr fontId="38"/>
  </si>
  <si>
    <t>20days in 2015</t>
    <phoneticPr fontId="38"/>
  </si>
  <si>
    <t>9.3days in 2015</t>
    <phoneticPr fontId="38"/>
  </si>
  <si>
    <t>20days in 2015</t>
    <phoneticPr fontId="38"/>
  </si>
  <si>
    <t>20days in 2015</t>
    <phoneticPr fontId="38"/>
  </si>
  <si>
    <t>15days in 2015</t>
    <phoneticPr fontId="38"/>
  </si>
  <si>
    <r>
      <t>1</t>
    </r>
    <r>
      <rPr>
        <sz val="11"/>
        <color rgb="FF000000"/>
        <rFont val="Calibri"/>
        <family val="2"/>
      </rPr>
      <t>09.3days in 2015</t>
    </r>
    <phoneticPr fontId="38"/>
  </si>
  <si>
    <r>
      <t xml:space="preserve">Total </t>
    </r>
    <r>
      <rPr>
        <b/>
        <sz val="11"/>
        <color rgb="FF000000"/>
        <rFont val="Calibri"/>
        <family val="2"/>
      </rPr>
      <t>09 Jun 2015</t>
    </r>
    <r>
      <rPr>
        <b/>
        <sz val="11"/>
        <color rgb="FF000000"/>
        <rFont val="Calibri"/>
      </rPr>
      <t>JAN14</t>
    </r>
    <phoneticPr fontId="38"/>
  </si>
  <si>
    <t>Central budget</t>
    <phoneticPr fontId="38"/>
  </si>
  <si>
    <r>
      <t>C</t>
    </r>
    <r>
      <rPr>
        <sz val="11"/>
        <color rgb="FF000000"/>
        <rFont val="Calibri"/>
        <family val="2"/>
      </rPr>
      <t>entral budget transaction fees</t>
    </r>
    <phoneticPr fontId="38"/>
  </si>
  <si>
    <r>
      <t xml:space="preserve">Central </t>
    </r>
    <r>
      <rPr>
        <sz val="11"/>
        <color rgb="FF000000"/>
        <rFont val="Calibri"/>
        <family val="2"/>
      </rPr>
      <t>budget transaction fees</t>
    </r>
    <phoneticPr fontId="38"/>
  </si>
  <si>
    <r>
      <t>MARCOM</t>
    </r>
    <r>
      <rPr>
        <b/>
        <sz val="11"/>
        <color rgb="FF000000"/>
        <rFont val="ＭＳ Ｐゴシック"/>
        <family val="3"/>
        <charset val="128"/>
      </rPr>
      <t>＋</t>
    </r>
    <r>
      <rPr>
        <b/>
        <sz val="11"/>
        <color rgb="FF000000"/>
        <rFont val="Calibri"/>
        <family val="2"/>
      </rPr>
      <t>Central budget</t>
    </r>
    <phoneticPr fontId="38"/>
  </si>
  <si>
    <t>Central budget payment</t>
    <phoneticPr fontId="38"/>
  </si>
  <si>
    <t>Carry over from 2015 central budget</t>
    <phoneticPr fontId="38"/>
  </si>
  <si>
    <r>
      <t xml:space="preserve">oneM2M Budget for </t>
    </r>
    <r>
      <rPr>
        <sz val="14"/>
        <rFont val="Calibri"/>
        <family val="2"/>
      </rPr>
      <t>FY2016(workload)</t>
    </r>
    <phoneticPr fontId="38"/>
  </si>
  <si>
    <r>
      <t>oneM2M Budget for F</t>
    </r>
    <r>
      <rPr>
        <sz val="14"/>
        <rFont val="Calibri"/>
        <family val="2"/>
      </rPr>
      <t>Y2016 (monetary equivalent + central budget)</t>
    </r>
    <phoneticPr fontId="38"/>
  </si>
  <si>
    <t>166.1days in 2015(needs review by MARCOM)</t>
    <phoneticPr fontId="38"/>
  </si>
  <si>
    <t>Partner Type 1 and 2 fixed contribution for 2016 is $5000*14</t>
    <phoneticPr fontId="38"/>
  </si>
  <si>
    <r>
      <t>C</t>
    </r>
    <r>
      <rPr>
        <sz val="10"/>
        <color rgb="FF000000"/>
        <rFont val="Arial"/>
        <family val="2"/>
      </rPr>
      <t>ontingency money</t>
    </r>
    <phoneticPr fontId="38"/>
  </si>
  <si>
    <t>$</t>
    <phoneticPr fontId="38"/>
  </si>
</sst>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quot;$&quot;#,##0"/>
    <numFmt numFmtId="177" formatCode="&quot;$&quot;#,##0.00"/>
    <numFmt numFmtId="178" formatCode="&quot;$&quot;#,##0.00\ ;&quot;$&quot;\(#,##0.00\)"/>
    <numFmt numFmtId="179" formatCode="&quot;$&quot;#,##0\ ;&quot;$&quot;\-#,##0"/>
    <numFmt numFmtId="180" formatCode="&quot;$&quot;#,##0.00;&quot;$&quot;\(#,##0.00\)"/>
    <numFmt numFmtId="181" formatCode="#,##0.000"/>
  </numFmts>
  <fonts count="52" x14ac:knownFonts="1">
    <font>
      <sz val="10"/>
      <color rgb="FF000000"/>
      <name val="Arial"/>
    </font>
    <font>
      <b/>
      <sz val="16"/>
      <color rgb="FF000000"/>
      <name val="Calibri"/>
    </font>
    <font>
      <sz val="10"/>
      <name val="Arial"/>
    </font>
    <font>
      <b/>
      <sz val="11"/>
      <color rgb="FF000000"/>
      <name val="Calibri"/>
    </font>
    <font>
      <sz val="11"/>
      <color rgb="FF000000"/>
      <name val="Calibri"/>
    </font>
    <font>
      <b/>
      <sz val="11"/>
      <color rgb="FFFF0000"/>
      <name val="Calibri"/>
    </font>
    <font>
      <sz val="11"/>
      <color rgb="FFFF0000"/>
      <name val="Calibri"/>
    </font>
    <font>
      <sz val="10"/>
      <color rgb="FFFFFFFF"/>
      <name val="Arial"/>
    </font>
    <font>
      <b/>
      <sz val="10"/>
      <color rgb="FF0000CC"/>
      <name val="Arial"/>
    </font>
    <font>
      <b/>
      <sz val="10"/>
      <color rgb="FFC00000"/>
      <name val="Arial"/>
    </font>
    <font>
      <b/>
      <sz val="12"/>
      <color rgb="FFFF0000"/>
      <name val="Arial"/>
    </font>
    <font>
      <b/>
      <sz val="14"/>
      <color rgb="FF000000"/>
      <name val="Calibri"/>
    </font>
    <font>
      <b/>
      <sz val="11"/>
      <color rgb="FFFF0000"/>
      <name val="Arial"/>
    </font>
    <font>
      <b/>
      <sz val="10"/>
      <color rgb="FF000000"/>
      <name val="Arial"/>
    </font>
    <font>
      <b/>
      <u/>
      <sz val="11"/>
      <color rgb="FF000000"/>
      <name val="Calibri"/>
    </font>
    <font>
      <sz val="10"/>
      <color rgb="FF000000"/>
      <name val="Calibri"/>
    </font>
    <font>
      <sz val="10"/>
      <color rgb="FFFF0000"/>
      <name val="Calibri"/>
    </font>
    <font>
      <b/>
      <u/>
      <sz val="11"/>
      <color rgb="FF000000"/>
      <name val="Calibri"/>
    </font>
    <font>
      <b/>
      <u/>
      <sz val="11"/>
      <color rgb="FF000000"/>
      <name val="Calibri"/>
    </font>
    <font>
      <b/>
      <sz val="10"/>
      <color rgb="FFFF0000"/>
      <name val="Arial"/>
    </font>
    <font>
      <sz val="11"/>
      <color rgb="FF0066CC"/>
      <name val="Calibri"/>
    </font>
    <font>
      <sz val="11"/>
      <color rgb="FF000000"/>
      <name val="Arial"/>
    </font>
    <font>
      <b/>
      <sz val="8"/>
      <color rgb="FFFF0000"/>
      <name val="Calibri"/>
    </font>
    <font>
      <sz val="10"/>
      <color rgb="FF0000CC"/>
      <name val="Arial"/>
    </font>
    <font>
      <sz val="10"/>
      <color rgb="FFC00000"/>
      <name val="Arial"/>
    </font>
    <font>
      <b/>
      <u/>
      <sz val="11"/>
      <color rgb="FF000000"/>
      <name val="Calibri"/>
    </font>
    <font>
      <b/>
      <u/>
      <sz val="11"/>
      <color rgb="FF000000"/>
      <name val="Calibri"/>
    </font>
    <font>
      <b/>
      <u/>
      <sz val="11"/>
      <color rgb="FF000000"/>
      <name val="Calibri"/>
    </font>
    <font>
      <b/>
      <u/>
      <sz val="11"/>
      <color rgb="FF000000"/>
      <name val="Calibri"/>
    </font>
    <font>
      <b/>
      <u/>
      <sz val="11"/>
      <color rgb="FF000000"/>
      <name val="Calibri"/>
    </font>
    <font>
      <b/>
      <sz val="10"/>
      <color rgb="FF000000"/>
      <name val="Calibri"/>
    </font>
    <font>
      <b/>
      <u/>
      <sz val="11"/>
      <color rgb="FF000000"/>
      <name val="Calibri"/>
    </font>
    <font>
      <b/>
      <u/>
      <sz val="11"/>
      <color rgb="FF000000"/>
      <name val="Calibri"/>
    </font>
    <font>
      <b/>
      <u/>
      <sz val="11"/>
      <color rgb="FF000000"/>
      <name val="Calibri"/>
    </font>
    <font>
      <b/>
      <u/>
      <sz val="11"/>
      <color rgb="FF000000"/>
      <name val="Calibri"/>
    </font>
    <font>
      <sz val="10"/>
      <color rgb="FFFF0000"/>
      <name val="Arial"/>
    </font>
    <font>
      <sz val="12"/>
      <color rgb="FF000000"/>
      <name val="Calibri"/>
    </font>
    <font>
      <b/>
      <sz val="12"/>
      <color rgb="FF000000"/>
      <name val="Calibri"/>
    </font>
    <font>
      <sz val="6"/>
      <name val="ＭＳ Ｐゴシック"/>
      <family val="3"/>
      <charset val="128"/>
    </font>
    <font>
      <sz val="11"/>
      <color rgb="FF000000"/>
      <name val="Calibri"/>
      <family val="2"/>
    </font>
    <font>
      <sz val="14"/>
      <color rgb="FF000000"/>
      <name val="Calibri"/>
      <family val="2"/>
    </font>
    <font>
      <sz val="14"/>
      <name val="Calibri"/>
      <family val="2"/>
    </font>
    <font>
      <sz val="10"/>
      <color rgb="FF000000"/>
      <name val="Arial"/>
      <family val="2"/>
    </font>
    <font>
      <b/>
      <sz val="10"/>
      <name val="Arial"/>
      <family val="2"/>
    </font>
    <font>
      <b/>
      <sz val="11"/>
      <name val="Calibri"/>
      <family val="2"/>
    </font>
    <font>
      <sz val="10"/>
      <color theme="1"/>
      <name val="Arial"/>
      <family val="2"/>
    </font>
    <font>
      <sz val="11"/>
      <color theme="1"/>
      <name val="Calibri"/>
      <family val="2"/>
    </font>
    <font>
      <b/>
      <sz val="11"/>
      <color theme="1"/>
      <name val="Calibri"/>
      <family val="2"/>
    </font>
    <font>
      <b/>
      <sz val="14"/>
      <color theme="1"/>
      <name val="Arial"/>
      <family val="2"/>
    </font>
    <font>
      <b/>
      <sz val="11"/>
      <color rgb="FF000000"/>
      <name val="Calibri"/>
      <family val="2"/>
    </font>
    <font>
      <sz val="11"/>
      <name val="Calibri"/>
      <family val="2"/>
    </font>
    <font>
      <b/>
      <sz val="11"/>
      <color rgb="FF000000"/>
      <name val="ＭＳ Ｐゴシック"/>
      <family val="3"/>
      <charset val="128"/>
    </font>
  </fonts>
  <fills count="32">
    <fill>
      <patternFill patternType="none"/>
    </fill>
    <fill>
      <patternFill patternType="gray125"/>
    </fill>
    <fill>
      <patternFill patternType="solid">
        <fgColor rgb="FFFFFF00"/>
        <bgColor rgb="FFFFFF00"/>
      </patternFill>
    </fill>
    <fill>
      <patternFill patternType="solid">
        <fgColor rgb="FFDDD9C3"/>
        <bgColor rgb="FFDDD9C3"/>
      </patternFill>
    </fill>
    <fill>
      <patternFill patternType="solid">
        <fgColor rgb="FFB6D7A8"/>
        <bgColor rgb="FFB6D7A8"/>
      </patternFill>
    </fill>
    <fill>
      <patternFill patternType="solid">
        <fgColor rgb="FFFFFFFF"/>
        <bgColor rgb="FFFFFFFF"/>
      </patternFill>
    </fill>
    <fill>
      <patternFill patternType="solid">
        <fgColor rgb="FFBFBFBF"/>
        <bgColor rgb="FFBFBFBF"/>
      </patternFill>
    </fill>
    <fill>
      <patternFill patternType="solid">
        <fgColor rgb="FFFFC000"/>
        <bgColor rgb="FFFFC000"/>
      </patternFill>
    </fill>
    <fill>
      <patternFill patternType="solid">
        <fgColor rgb="FF6D9EEB"/>
        <bgColor rgb="FF6D9EEB"/>
      </patternFill>
    </fill>
    <fill>
      <patternFill patternType="solid">
        <fgColor rgb="FF800080"/>
        <bgColor rgb="FF800080"/>
      </patternFill>
    </fill>
    <fill>
      <patternFill patternType="solid">
        <fgColor rgb="FFC9DAF8"/>
        <bgColor rgb="FFC9DAF8"/>
      </patternFill>
    </fill>
    <fill>
      <patternFill patternType="solid">
        <fgColor rgb="FFD8D8D8"/>
        <bgColor rgb="FFD8D8D8"/>
      </patternFill>
    </fill>
    <fill>
      <patternFill patternType="solid">
        <fgColor rgb="FF93C47D"/>
        <bgColor rgb="FF93C47D"/>
      </patternFill>
    </fill>
    <fill>
      <patternFill patternType="solid">
        <fgColor rgb="FFD9EAD3"/>
        <bgColor rgb="FFD9EAD3"/>
      </patternFill>
    </fill>
    <fill>
      <patternFill patternType="solid">
        <fgColor rgb="FFE06666"/>
        <bgColor rgb="FFE06666"/>
      </patternFill>
    </fill>
    <fill>
      <patternFill patternType="solid">
        <fgColor rgb="FF00FFFF"/>
        <bgColor rgb="FF00FFFF"/>
      </patternFill>
    </fill>
    <fill>
      <patternFill patternType="solid">
        <fgColor rgb="FF8E7CC3"/>
        <bgColor rgb="FF8E7CC3"/>
      </patternFill>
    </fill>
    <fill>
      <patternFill patternType="solid">
        <fgColor rgb="FFF4CCCC"/>
        <bgColor rgb="FFF4CCCC"/>
      </patternFill>
    </fill>
    <fill>
      <patternFill patternType="solid">
        <fgColor rgb="FFD9D2E9"/>
        <bgColor rgb="FFD9D2E9"/>
      </patternFill>
    </fill>
    <fill>
      <patternFill patternType="solid">
        <fgColor rgb="FFF6B26B"/>
        <bgColor rgb="FFF6B26B"/>
      </patternFill>
    </fill>
    <fill>
      <patternFill patternType="solid">
        <fgColor rgb="FFFCE5CD"/>
        <bgColor rgb="FFFCE5CD"/>
      </patternFill>
    </fill>
    <fill>
      <patternFill patternType="solid">
        <fgColor rgb="FFD6E3BC"/>
        <bgColor rgb="FFD6E3BC"/>
      </patternFill>
    </fill>
    <fill>
      <patternFill patternType="solid">
        <fgColor rgb="FFDAEEF3"/>
        <bgColor rgb="FFDAEEF3"/>
      </patternFill>
    </fill>
    <fill>
      <patternFill patternType="solid">
        <fgColor rgb="FFFBD4B4"/>
        <bgColor rgb="FFFBD4B4"/>
      </patternFill>
    </fill>
    <fill>
      <patternFill patternType="solid">
        <fgColor rgb="FFC6D9F0"/>
        <bgColor rgb="FFC6D9F0"/>
      </patternFill>
    </fill>
    <fill>
      <patternFill patternType="solid">
        <fgColor rgb="FFE5B8B7"/>
        <bgColor rgb="FFE5B8B7"/>
      </patternFill>
    </fill>
    <fill>
      <patternFill patternType="solid">
        <fgColor rgb="FFFABF8F"/>
        <bgColor rgb="FFFABF8F"/>
      </patternFill>
    </fill>
    <fill>
      <patternFill patternType="solid">
        <fgColor rgb="FFD9D9D9"/>
        <bgColor rgb="FFD9D9D9"/>
      </patternFill>
    </fill>
    <fill>
      <patternFill patternType="solid">
        <fgColor rgb="FFB8CCE4"/>
        <bgColor rgb="FFB8CCE4"/>
      </patternFill>
    </fill>
    <fill>
      <patternFill patternType="solid">
        <fgColor rgb="FFDBE5F1"/>
        <bgColor rgb="FFDBE5F1"/>
      </patternFill>
    </fill>
    <fill>
      <patternFill patternType="solid">
        <fgColor rgb="FFFFFF00"/>
        <bgColor indexed="64"/>
      </patternFill>
    </fill>
    <fill>
      <patternFill patternType="solid">
        <fgColor rgb="FF92D050"/>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bottom/>
      <diagonal/>
    </border>
    <border>
      <left/>
      <right/>
      <top/>
      <bottom style="thin">
        <color rgb="FF000000"/>
      </bottom>
      <diagonal/>
    </border>
    <border>
      <left/>
      <right/>
      <top style="medium">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bottom/>
      <diagonal/>
    </border>
  </borders>
  <cellStyleXfs count="1">
    <xf numFmtId="0" fontId="0" fillId="0" borderId="0"/>
  </cellStyleXfs>
  <cellXfs count="332">
    <xf numFmtId="0" fontId="0" fillId="0" borderId="0" xfId="0" applyFont="1" applyAlignment="1">
      <alignment wrapText="1"/>
    </xf>
    <xf numFmtId="0" fontId="3" fillId="3" borderId="0" xfId="0" applyFont="1" applyFill="1" applyBorder="1" applyAlignment="1">
      <alignment horizontal="center" wrapText="1"/>
    </xf>
    <xf numFmtId="0" fontId="4" fillId="0" borderId="0" xfId="0" applyFont="1"/>
    <xf numFmtId="176" fontId="3" fillId="0" borderId="0" xfId="0" applyNumberFormat="1" applyFont="1"/>
    <xf numFmtId="176" fontId="3" fillId="2" borderId="0" xfId="0" applyNumberFormat="1" applyFont="1" applyFill="1" applyBorder="1"/>
    <xf numFmtId="0" fontId="0" fillId="0" borderId="0" xfId="0" applyFont="1" applyAlignment="1">
      <alignment wrapText="1"/>
    </xf>
    <xf numFmtId="0" fontId="0" fillId="0" borderId="0" xfId="0" applyFont="1" applyAlignment="1">
      <alignment wrapText="1"/>
    </xf>
    <xf numFmtId="177" fontId="3" fillId="4" borderId="0" xfId="0" applyNumberFormat="1" applyFont="1" applyFill="1" applyBorder="1"/>
    <xf numFmtId="0" fontId="3" fillId="0" borderId="0" xfId="0" applyFont="1"/>
    <xf numFmtId="0" fontId="6" fillId="0" borderId="0" xfId="0" applyFont="1"/>
    <xf numFmtId="176" fontId="4" fillId="0" borderId="0" xfId="0" applyNumberFormat="1" applyFont="1"/>
    <xf numFmtId="0" fontId="4" fillId="0" borderId="4" xfId="0" applyFont="1" applyBorder="1"/>
    <xf numFmtId="176" fontId="6" fillId="0" borderId="0" xfId="0" applyNumberFormat="1" applyFont="1"/>
    <xf numFmtId="0" fontId="3" fillId="6" borderId="5" xfId="0" applyFont="1" applyFill="1" applyBorder="1" applyAlignment="1">
      <alignment vertical="center"/>
    </xf>
    <xf numFmtId="0" fontId="3" fillId="6" borderId="5" xfId="0" applyFont="1" applyFill="1" applyBorder="1" applyAlignment="1">
      <alignment vertical="center" wrapText="1"/>
    </xf>
    <xf numFmtId="0" fontId="4" fillId="0" borderId="6" xfId="0" applyFont="1" applyBorder="1"/>
    <xf numFmtId="9" fontId="4" fillId="0" borderId="0" xfId="0" applyNumberFormat="1" applyFont="1"/>
    <xf numFmtId="0" fontId="4" fillId="0" borderId="0" xfId="0" applyFont="1" applyAlignment="1">
      <alignment horizontal="left"/>
    </xf>
    <xf numFmtId="176" fontId="3" fillId="7" borderId="0" xfId="0" applyNumberFormat="1" applyFont="1" applyFill="1" applyBorder="1"/>
    <xf numFmtId="0" fontId="3" fillId="8" borderId="0" xfId="0" applyFont="1" applyFill="1" applyBorder="1"/>
    <xf numFmtId="176" fontId="3" fillId="8" borderId="0" xfId="0" applyNumberFormat="1" applyFont="1" applyFill="1" applyBorder="1" applyAlignment="1">
      <alignment horizontal="center"/>
    </xf>
    <xf numFmtId="0" fontId="4" fillId="10" borderId="0" xfId="0" applyFont="1" applyFill="1" applyBorder="1" applyAlignment="1">
      <alignment horizontal="left"/>
    </xf>
    <xf numFmtId="176" fontId="3" fillId="10" borderId="0" xfId="0" applyNumberFormat="1" applyFont="1" applyFill="1" applyBorder="1"/>
    <xf numFmtId="0" fontId="7" fillId="9" borderId="7" xfId="0" applyFont="1" applyFill="1" applyBorder="1" applyAlignment="1">
      <alignment vertical="center"/>
    </xf>
    <xf numFmtId="176" fontId="4" fillId="10" borderId="0" xfId="0" applyNumberFormat="1" applyFont="1" applyFill="1" applyBorder="1"/>
    <xf numFmtId="0" fontId="0" fillId="0" borderId="7" xfId="0" applyFont="1" applyBorder="1" applyAlignment="1">
      <alignment horizontal="center" vertical="center"/>
    </xf>
    <xf numFmtId="1" fontId="0" fillId="0" borderId="8" xfId="0" applyNumberFormat="1" applyFont="1" applyBorder="1" applyAlignment="1">
      <alignment horizontal="center" vertical="center"/>
    </xf>
    <xf numFmtId="179" fontId="4" fillId="10" borderId="0" xfId="0" applyNumberFormat="1" applyFont="1" applyFill="1" applyBorder="1"/>
    <xf numFmtId="176" fontId="4" fillId="5" borderId="0" xfId="0" applyNumberFormat="1" applyFont="1" applyFill="1" applyBorder="1"/>
    <xf numFmtId="0" fontId="3" fillId="11" borderId="5" xfId="0" applyFont="1" applyFill="1" applyBorder="1"/>
    <xf numFmtId="176" fontId="4" fillId="11" borderId="5" xfId="0" applyNumberFormat="1" applyFont="1" applyFill="1" applyBorder="1" applyAlignment="1">
      <alignment horizontal="center"/>
    </xf>
    <xf numFmtId="0" fontId="4" fillId="11" borderId="5" xfId="0" applyFont="1" applyFill="1" applyBorder="1" applyAlignment="1">
      <alignment horizontal="center"/>
    </xf>
    <xf numFmtId="0" fontId="4" fillId="6" borderId="5" xfId="0" applyFont="1" applyFill="1" applyBorder="1" applyAlignment="1">
      <alignment horizontal="center" vertical="center" wrapText="1"/>
    </xf>
    <xf numFmtId="0" fontId="3" fillId="0" borderId="6" xfId="0" applyFont="1" applyBorder="1"/>
    <xf numFmtId="0" fontId="4" fillId="0" borderId="5" xfId="0" applyFont="1" applyBorder="1" applyAlignment="1">
      <alignment horizontal="left"/>
    </xf>
    <xf numFmtId="176" fontId="4" fillId="0" borderId="5" xfId="0" applyNumberFormat="1" applyFont="1" applyBorder="1" applyAlignment="1">
      <alignment horizontal="center"/>
    </xf>
    <xf numFmtId="0" fontId="4" fillId="0" borderId="5" xfId="0" applyFont="1" applyBorder="1" applyAlignment="1">
      <alignment horizontal="center"/>
    </xf>
    <xf numFmtId="0" fontId="4" fillId="5" borderId="5" xfId="0" applyFont="1" applyFill="1" applyBorder="1" applyAlignment="1">
      <alignment horizontal="center"/>
    </xf>
    <xf numFmtId="0" fontId="4" fillId="0" borderId="5" xfId="0" applyFont="1" applyBorder="1"/>
    <xf numFmtId="0" fontId="3" fillId="5" borderId="6" xfId="0" applyFont="1" applyFill="1" applyBorder="1"/>
    <xf numFmtId="176" fontId="3" fillId="8" borderId="0" xfId="0" applyNumberFormat="1" applyFont="1" applyFill="1" applyBorder="1"/>
    <xf numFmtId="180" fontId="8" fillId="0" borderId="9" xfId="0" applyNumberFormat="1" applyFont="1" applyBorder="1" applyAlignment="1">
      <alignment horizontal="center" vertical="center"/>
    </xf>
    <xf numFmtId="179" fontId="3" fillId="8" borderId="0" xfId="0" applyNumberFormat="1" applyFont="1" applyFill="1" applyBorder="1"/>
    <xf numFmtId="4" fontId="9" fillId="0" borderId="7" xfId="0" applyNumberFormat="1" applyFont="1" applyBorder="1" applyAlignment="1">
      <alignment horizontal="center" vertical="center" wrapText="1"/>
    </xf>
    <xf numFmtId="0" fontId="3" fillId="12" borderId="0" xfId="0" applyFont="1" applyFill="1" applyBorder="1"/>
    <xf numFmtId="176" fontId="3" fillId="12" borderId="0" xfId="0" applyNumberFormat="1" applyFont="1" applyFill="1" applyBorder="1" applyAlignment="1">
      <alignment horizontal="center"/>
    </xf>
    <xf numFmtId="0" fontId="4" fillId="13" borderId="0" xfId="0" applyFont="1" applyFill="1" applyBorder="1" applyAlignment="1">
      <alignment horizontal="left"/>
    </xf>
    <xf numFmtId="0" fontId="10" fillId="0" borderId="0" xfId="0" applyFont="1" applyAlignment="1">
      <alignment horizontal="center" vertical="top"/>
    </xf>
    <xf numFmtId="176" fontId="3" fillId="13" borderId="0" xfId="0" applyNumberFormat="1" applyFont="1" applyFill="1" applyBorder="1" applyAlignment="1">
      <alignment horizontal="right"/>
    </xf>
    <xf numFmtId="176" fontId="4" fillId="13" borderId="0" xfId="0" applyNumberFormat="1" applyFont="1" applyFill="1" applyBorder="1"/>
    <xf numFmtId="179" fontId="4" fillId="13" borderId="0" xfId="0" applyNumberFormat="1" applyFont="1" applyFill="1" applyBorder="1"/>
    <xf numFmtId="0" fontId="8" fillId="0" borderId="11" xfId="0" applyFont="1" applyBorder="1" applyAlignment="1">
      <alignment horizontal="center" vertical="center"/>
    </xf>
    <xf numFmtId="4"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0" fillId="0" borderId="12" xfId="0" applyFont="1" applyBorder="1" applyAlignment="1">
      <alignment vertical="center"/>
    </xf>
    <xf numFmtId="0" fontId="0" fillId="0" borderId="12" xfId="0" applyFont="1" applyBorder="1" applyAlignment="1">
      <alignment horizontal="center" vertical="center"/>
    </xf>
    <xf numFmtId="0" fontId="0" fillId="0" borderId="0" xfId="0" applyFont="1" applyAlignment="1">
      <alignment vertical="center"/>
    </xf>
    <xf numFmtId="0" fontId="0" fillId="0" borderId="13" xfId="0" applyFont="1" applyBorder="1"/>
    <xf numFmtId="0" fontId="13" fillId="0" borderId="13" xfId="0" applyFont="1" applyBorder="1" applyAlignment="1">
      <alignment horizontal="left"/>
    </xf>
    <xf numFmtId="0" fontId="3" fillId="5" borderId="5" xfId="0" applyFont="1" applyFill="1" applyBorder="1" applyAlignment="1">
      <alignment vertical="center" wrapText="1"/>
    </xf>
    <xf numFmtId="0" fontId="6" fillId="5" borderId="5" xfId="0" applyFont="1" applyFill="1" applyBorder="1" applyAlignment="1">
      <alignment horizontal="center"/>
    </xf>
    <xf numFmtId="0" fontId="4" fillId="11" borderId="5" xfId="0" applyFont="1" applyFill="1" applyBorder="1"/>
    <xf numFmtId="176" fontId="3" fillId="11" borderId="5" xfId="0" applyNumberFormat="1" applyFont="1" applyFill="1" applyBorder="1" applyAlignment="1">
      <alignment horizontal="center"/>
    </xf>
    <xf numFmtId="0" fontId="6" fillId="11" borderId="5" xfId="0" applyFont="1" applyFill="1" applyBorder="1" applyAlignment="1">
      <alignment horizontal="center"/>
    </xf>
    <xf numFmtId="0" fontId="0" fillId="0" borderId="13" xfId="0" applyFont="1" applyBorder="1" applyAlignment="1">
      <alignment horizontal="center"/>
    </xf>
    <xf numFmtId="1" fontId="0" fillId="0" borderId="14" xfId="0" applyNumberFormat="1" applyFont="1" applyBorder="1" applyAlignment="1">
      <alignment horizontal="center"/>
    </xf>
    <xf numFmtId="180" fontId="8" fillId="0" borderId="15" xfId="0" applyNumberFormat="1" applyFont="1" applyBorder="1"/>
    <xf numFmtId="4" fontId="9" fillId="0" borderId="13" xfId="0" applyNumberFormat="1" applyFont="1" applyBorder="1" applyAlignment="1">
      <alignment horizontal="center"/>
    </xf>
    <xf numFmtId="176" fontId="3" fillId="12" borderId="0" xfId="0" applyNumberFormat="1" applyFont="1" applyFill="1" applyBorder="1" applyAlignment="1">
      <alignment horizontal="right"/>
    </xf>
    <xf numFmtId="0" fontId="3" fillId="14" borderId="0" xfId="0" applyFont="1" applyFill="1" applyBorder="1"/>
    <xf numFmtId="176" fontId="3" fillId="14" borderId="0" xfId="0" applyNumberFormat="1" applyFont="1" applyFill="1" applyBorder="1" applyAlignment="1">
      <alignment horizontal="center"/>
    </xf>
    <xf numFmtId="0" fontId="3" fillId="14" borderId="0" xfId="0" applyFont="1" applyFill="1" applyBorder="1" applyAlignment="1">
      <alignment horizontal="center"/>
    </xf>
    <xf numFmtId="0" fontId="4" fillId="5" borderId="0" xfId="0" applyFont="1" applyFill="1" applyBorder="1"/>
    <xf numFmtId="0" fontId="10" fillId="0" borderId="5" xfId="0" applyFont="1" applyBorder="1" applyAlignment="1">
      <alignment horizontal="center" vertical="top" wrapText="1"/>
    </xf>
    <xf numFmtId="0" fontId="4" fillId="0" borderId="0" xfId="0" applyFont="1" applyAlignment="1">
      <alignment horizontal="center"/>
    </xf>
    <xf numFmtId="0" fontId="6" fillId="0" borderId="6" xfId="0" applyFont="1" applyBorder="1"/>
    <xf numFmtId="0" fontId="10" fillId="0" borderId="11" xfId="0" applyFont="1" applyBorder="1" applyAlignment="1">
      <alignment horizontal="center" vertical="top"/>
    </xf>
    <xf numFmtId="0" fontId="0" fillId="0" borderId="18" xfId="0" applyFont="1" applyBorder="1"/>
    <xf numFmtId="0" fontId="0" fillId="0" borderId="5" xfId="0" applyFont="1" applyBorder="1" applyAlignment="1">
      <alignment horizontal="left" vertical="top" wrapText="1"/>
    </xf>
    <xf numFmtId="0" fontId="4" fillId="0" borderId="0" xfId="0" applyFont="1" applyAlignment="1">
      <alignment horizontal="right"/>
    </xf>
    <xf numFmtId="0" fontId="4" fillId="15" borderId="0" xfId="0" applyFont="1" applyFill="1" applyBorder="1"/>
    <xf numFmtId="176" fontId="3" fillId="14" borderId="0" xfId="0" applyNumberFormat="1" applyFont="1" applyFill="1" applyBorder="1"/>
    <xf numFmtId="176" fontId="3" fillId="12" borderId="0" xfId="0" applyNumberFormat="1" applyFont="1" applyFill="1" applyBorder="1"/>
    <xf numFmtId="177" fontId="8" fillId="0" borderId="13" xfId="0" applyNumberFormat="1" applyFont="1" applyBorder="1"/>
    <xf numFmtId="179" fontId="3" fillId="12" borderId="0" xfId="0" applyNumberFormat="1" applyFont="1" applyFill="1" applyBorder="1"/>
    <xf numFmtId="177" fontId="9" fillId="0" borderId="13" xfId="0" applyNumberFormat="1" applyFont="1" applyBorder="1"/>
    <xf numFmtId="0" fontId="3" fillId="16" borderId="0" xfId="0" applyFont="1" applyFill="1" applyBorder="1"/>
    <xf numFmtId="0" fontId="0" fillId="0" borderId="13" xfId="0" applyFont="1" applyBorder="1" applyAlignment="1">
      <alignment horizontal="left" vertical="center"/>
    </xf>
    <xf numFmtId="0" fontId="3" fillId="16" borderId="0" xfId="0" applyFont="1" applyFill="1" applyBorder="1" applyAlignment="1">
      <alignment horizontal="center"/>
    </xf>
    <xf numFmtId="0" fontId="0" fillId="0" borderId="0" xfId="0" applyFont="1"/>
    <xf numFmtId="0" fontId="0" fillId="0" borderId="0" xfId="0" applyFont="1" applyAlignment="1">
      <alignment horizontal="center"/>
    </xf>
    <xf numFmtId="176" fontId="3" fillId="17" borderId="0" xfId="0" applyNumberFormat="1" applyFont="1" applyFill="1" applyBorder="1"/>
    <xf numFmtId="0" fontId="13" fillId="0" borderId="0" xfId="0" applyFont="1" applyAlignment="1">
      <alignment horizontal="left"/>
    </xf>
    <xf numFmtId="0" fontId="13" fillId="0" borderId="0" xfId="0" applyFont="1"/>
    <xf numFmtId="0" fontId="4" fillId="18" borderId="0" xfId="0" applyFont="1" applyFill="1" applyBorder="1"/>
    <xf numFmtId="177" fontId="0" fillId="0" borderId="0" xfId="0" applyNumberFormat="1" applyFont="1"/>
    <xf numFmtId="1" fontId="0" fillId="0" borderId="10" xfId="0" applyNumberFormat="1" applyFont="1" applyBorder="1" applyAlignment="1">
      <alignment horizontal="center"/>
    </xf>
    <xf numFmtId="176" fontId="3" fillId="18" borderId="0" xfId="0" applyNumberFormat="1" applyFont="1" applyFill="1" applyBorder="1"/>
    <xf numFmtId="180" fontId="8" fillId="0" borderId="6" xfId="0" applyNumberFormat="1" applyFont="1" applyBorder="1"/>
    <xf numFmtId="176" fontId="4" fillId="18" borderId="0" xfId="0" applyNumberFormat="1" applyFont="1" applyFill="1" applyBorder="1"/>
    <xf numFmtId="4" fontId="9" fillId="0" borderId="0" xfId="0" applyNumberFormat="1" applyFont="1" applyAlignment="1">
      <alignment horizontal="center"/>
    </xf>
    <xf numFmtId="179" fontId="4" fillId="18" borderId="0" xfId="0" applyNumberFormat="1" applyFont="1" applyFill="1" applyBorder="1"/>
    <xf numFmtId="177" fontId="8" fillId="0" borderId="0" xfId="0" applyNumberFormat="1" applyFont="1"/>
    <xf numFmtId="177" fontId="9" fillId="0" borderId="0" xfId="0" applyNumberFormat="1" applyFont="1"/>
    <xf numFmtId="0" fontId="0" fillId="0" borderId="0" xfId="0" applyFont="1" applyAlignment="1">
      <alignment horizontal="left" vertical="center"/>
    </xf>
    <xf numFmtId="177" fontId="6" fillId="11" borderId="5" xfId="0" applyNumberFormat="1" applyFont="1" applyFill="1" applyBorder="1" applyAlignment="1">
      <alignment horizontal="center"/>
    </xf>
    <xf numFmtId="0" fontId="3" fillId="11" borderId="5" xfId="0" applyFont="1" applyFill="1" applyBorder="1" applyAlignment="1">
      <alignment horizontal="center"/>
    </xf>
    <xf numFmtId="0" fontId="0" fillId="0" borderId="10" xfId="0" applyFont="1" applyBorder="1" applyAlignment="1">
      <alignment horizontal="center"/>
    </xf>
    <xf numFmtId="0" fontId="4" fillId="0" borderId="2" xfId="0" applyFont="1" applyBorder="1"/>
    <xf numFmtId="176" fontId="3" fillId="15" borderId="0" xfId="0" applyNumberFormat="1" applyFont="1" applyFill="1" applyBorder="1"/>
    <xf numFmtId="176" fontId="4" fillId="15" borderId="0" xfId="0" applyNumberFormat="1" applyFont="1" applyFill="1" applyBorder="1"/>
    <xf numFmtId="176" fontId="3" fillId="16" borderId="0" xfId="0" applyNumberFormat="1" applyFont="1" applyFill="1" applyBorder="1"/>
    <xf numFmtId="0" fontId="0" fillId="0" borderId="11" xfId="0" applyFont="1" applyBorder="1"/>
    <xf numFmtId="0" fontId="15" fillId="0" borderId="0" xfId="0" applyFont="1"/>
    <xf numFmtId="0" fontId="13" fillId="0" borderId="11" xfId="0" applyFont="1" applyBorder="1" applyAlignment="1">
      <alignment horizontal="left"/>
    </xf>
    <xf numFmtId="0" fontId="3" fillId="19" borderId="0" xfId="0" applyFont="1" applyFill="1" applyBorder="1"/>
    <xf numFmtId="0" fontId="16" fillId="0" borderId="0" xfId="0" applyFont="1"/>
    <xf numFmtId="176" fontId="4" fillId="0" borderId="2" xfId="0" applyNumberFormat="1" applyFont="1" applyBorder="1" applyAlignment="1">
      <alignment horizontal="center"/>
    </xf>
    <xf numFmtId="0" fontId="4" fillId="0" borderId="2" xfId="0" applyFont="1" applyBorder="1" applyAlignment="1">
      <alignment horizontal="center"/>
    </xf>
    <xf numFmtId="0" fontId="4" fillId="20" borderId="0" xfId="0" applyFont="1" applyFill="1" applyBorder="1" applyAlignment="1">
      <alignment horizontal="left"/>
    </xf>
    <xf numFmtId="177" fontId="4" fillId="0" borderId="2" xfId="0" applyNumberFormat="1" applyFont="1" applyBorder="1" applyAlignment="1">
      <alignment horizontal="center"/>
    </xf>
    <xf numFmtId="4" fontId="3" fillId="20" borderId="0" xfId="0" applyNumberFormat="1" applyFont="1" applyFill="1" applyBorder="1"/>
    <xf numFmtId="0" fontId="4" fillId="0" borderId="0" xfId="0" applyFont="1" applyAlignment="1">
      <alignment horizontal="center"/>
    </xf>
    <xf numFmtId="0" fontId="0" fillId="0" borderId="5" xfId="0" applyFont="1" applyBorder="1" applyAlignment="1">
      <alignment vertical="top" wrapText="1"/>
    </xf>
    <xf numFmtId="0" fontId="0" fillId="0" borderId="16" xfId="0" applyFont="1" applyBorder="1" applyAlignment="1">
      <alignment vertical="top" wrapText="1"/>
    </xf>
    <xf numFmtId="4" fontId="4" fillId="20" borderId="0" xfId="0" applyNumberFormat="1" applyFont="1" applyFill="1" applyBorder="1"/>
    <xf numFmtId="176" fontId="4" fillId="0" borderId="3" xfId="0" applyNumberFormat="1" applyFont="1" applyBorder="1" applyAlignment="1">
      <alignment horizontal="center"/>
    </xf>
    <xf numFmtId="0" fontId="17" fillId="21" borderId="5" xfId="0" applyFont="1" applyFill="1" applyBorder="1"/>
    <xf numFmtId="177" fontId="0" fillId="0" borderId="11" xfId="0" applyNumberFormat="1" applyFont="1" applyBorder="1"/>
    <xf numFmtId="0" fontId="18" fillId="21" borderId="5" xfId="0" applyFont="1" applyFill="1" applyBorder="1"/>
    <xf numFmtId="0" fontId="0" fillId="0" borderId="11" xfId="0" applyFont="1" applyBorder="1" applyAlignment="1">
      <alignment horizontal="center"/>
    </xf>
    <xf numFmtId="0" fontId="0" fillId="0" borderId="18" xfId="0" applyFont="1" applyBorder="1" applyAlignment="1">
      <alignment horizontal="center"/>
    </xf>
    <xf numFmtId="180" fontId="8" fillId="0" borderId="4" xfId="0" applyNumberFormat="1" applyFont="1" applyBorder="1"/>
    <xf numFmtId="4" fontId="9" fillId="0" borderId="11" xfId="0" applyNumberFormat="1" applyFont="1" applyBorder="1" applyAlignment="1">
      <alignment horizontal="center"/>
    </xf>
    <xf numFmtId="177" fontId="8" fillId="0" borderId="11" xfId="0" applyNumberFormat="1" applyFont="1" applyBorder="1"/>
    <xf numFmtId="177" fontId="9" fillId="0" borderId="11" xfId="0" applyNumberFormat="1" applyFont="1" applyBorder="1"/>
    <xf numFmtId="0" fontId="0" fillId="0" borderId="11" xfId="0" applyFont="1" applyBorder="1" applyAlignment="1">
      <alignment vertical="center"/>
    </xf>
    <xf numFmtId="177" fontId="4" fillId="11" borderId="5" xfId="0" applyNumberFormat="1" applyFont="1" applyFill="1" applyBorder="1" applyAlignment="1">
      <alignment horizontal="center"/>
    </xf>
    <xf numFmtId="4" fontId="4" fillId="0" borderId="0" xfId="0" applyNumberFormat="1" applyFont="1"/>
    <xf numFmtId="177" fontId="4" fillId="0" borderId="0" xfId="0" applyNumberFormat="1" applyFont="1"/>
    <xf numFmtId="177" fontId="4" fillId="23" borderId="0" xfId="0" applyNumberFormat="1" applyFont="1" applyFill="1" applyBorder="1"/>
    <xf numFmtId="0" fontId="10" fillId="22" borderId="5" xfId="0" applyFont="1" applyFill="1" applyBorder="1" applyAlignment="1">
      <alignment vertical="top" wrapText="1"/>
    </xf>
    <xf numFmtId="0" fontId="19" fillId="22" borderId="4" xfId="0" applyFont="1" applyFill="1" applyBorder="1" applyAlignment="1">
      <alignment vertical="top" wrapText="1"/>
    </xf>
    <xf numFmtId="177" fontId="4" fillId="0" borderId="11" xfId="0" applyNumberFormat="1" applyFont="1" applyBorder="1"/>
    <xf numFmtId="0" fontId="0" fillId="22" borderId="10" xfId="0" applyFont="1" applyFill="1" applyBorder="1"/>
    <xf numFmtId="0" fontId="20" fillId="0" borderId="0" xfId="0" applyFont="1"/>
    <xf numFmtId="0" fontId="4" fillId="20" borderId="0" xfId="0" applyFont="1" applyFill="1" applyBorder="1"/>
    <xf numFmtId="0" fontId="21" fillId="0" borderId="5" xfId="0" applyFont="1" applyBorder="1" applyAlignment="1">
      <alignment horizontal="left"/>
    </xf>
    <xf numFmtId="0" fontId="13" fillId="0" borderId="13" xfId="0" applyFont="1" applyBorder="1"/>
    <xf numFmtId="177" fontId="0" fillId="0" borderId="13" xfId="0" applyNumberFormat="1" applyFont="1" applyBorder="1"/>
    <xf numFmtId="0" fontId="0" fillId="0" borderId="14" xfId="0" applyFont="1" applyBorder="1" applyAlignment="1">
      <alignment horizontal="center"/>
    </xf>
    <xf numFmtId="0" fontId="5" fillId="0" borderId="6" xfId="0" applyFont="1" applyBorder="1"/>
    <xf numFmtId="0" fontId="22" fillId="0" borderId="5" xfId="0" applyFont="1" applyBorder="1"/>
    <xf numFmtId="181" fontId="9" fillId="0" borderId="13" xfId="0" applyNumberFormat="1" applyFont="1" applyBorder="1" applyAlignment="1">
      <alignment horizontal="center"/>
    </xf>
    <xf numFmtId="177" fontId="3" fillId="0" borderId="13" xfId="0" applyNumberFormat="1" applyFont="1" applyBorder="1"/>
    <xf numFmtId="0" fontId="0" fillId="22" borderId="5" xfId="0" applyFont="1" applyFill="1" applyBorder="1" applyAlignment="1">
      <alignment vertical="top" wrapText="1"/>
    </xf>
    <xf numFmtId="0" fontId="0" fillId="22" borderId="1" xfId="0" applyFont="1" applyFill="1" applyBorder="1" applyAlignment="1">
      <alignment vertical="top" wrapText="1"/>
    </xf>
    <xf numFmtId="0" fontId="0" fillId="0" borderId="13" xfId="0" applyFont="1" applyBorder="1" applyAlignment="1">
      <alignment horizontal="center" vertical="center"/>
    </xf>
    <xf numFmtId="0" fontId="13" fillId="0" borderId="0" xfId="0" applyFont="1" applyAlignment="1">
      <alignment horizontal="center"/>
    </xf>
    <xf numFmtId="180" fontId="23" fillId="0" borderId="0" xfId="0" applyNumberFormat="1" applyFont="1"/>
    <xf numFmtId="4" fontId="24" fillId="0" borderId="0" xfId="0" applyNumberFormat="1" applyFont="1" applyAlignment="1">
      <alignment horizontal="center"/>
    </xf>
    <xf numFmtId="0" fontId="0" fillId="0" borderId="0" xfId="0" applyFont="1" applyAlignment="1">
      <alignment horizontal="center" vertical="center"/>
    </xf>
    <xf numFmtId="176" fontId="6" fillId="0" borderId="5" xfId="0" applyNumberFormat="1" applyFont="1" applyBorder="1" applyAlignment="1">
      <alignment horizontal="center"/>
    </xf>
    <xf numFmtId="0" fontId="4" fillId="5" borderId="5" xfId="0" applyFont="1" applyFill="1" applyBorder="1"/>
    <xf numFmtId="0" fontId="4" fillId="5" borderId="6" xfId="0" applyFont="1" applyFill="1" applyBorder="1"/>
    <xf numFmtId="4" fontId="4" fillId="5" borderId="0" xfId="0" applyNumberFormat="1" applyFont="1" applyFill="1" applyBorder="1"/>
    <xf numFmtId="0" fontId="4" fillId="0" borderId="13" xfId="0" applyFont="1" applyBorder="1"/>
    <xf numFmtId="0" fontId="25" fillId="24" borderId="5" xfId="0" applyFont="1" applyFill="1" applyBorder="1"/>
    <xf numFmtId="0" fontId="26" fillId="0" borderId="0" xfId="0" applyFont="1"/>
    <xf numFmtId="0" fontId="27" fillId="0" borderId="10" xfId="0" applyFont="1" applyBorder="1"/>
    <xf numFmtId="0" fontId="28" fillId="24" borderId="5" xfId="0" applyFont="1" applyFill="1" applyBorder="1"/>
    <xf numFmtId="0" fontId="4" fillId="0" borderId="0" xfId="0" applyFont="1" applyAlignment="1">
      <alignment horizontal="right"/>
    </xf>
    <xf numFmtId="0" fontId="4" fillId="0" borderId="10" xfId="0" applyFont="1" applyBorder="1"/>
    <xf numFmtId="0" fontId="29" fillId="25" borderId="5" xfId="0" applyFont="1" applyFill="1" applyBorder="1"/>
    <xf numFmtId="3" fontId="4" fillId="0" borderId="0" xfId="0" applyNumberFormat="1" applyFont="1"/>
    <xf numFmtId="0" fontId="3" fillId="19" borderId="0" xfId="0" applyFont="1" applyFill="1" applyBorder="1" applyAlignment="1">
      <alignment vertical="center"/>
    </xf>
    <xf numFmtId="176" fontId="3" fillId="26" borderId="5" xfId="0" applyNumberFormat="1" applyFont="1" applyFill="1" applyBorder="1"/>
    <xf numFmtId="0" fontId="4" fillId="0" borderId="0" xfId="0" applyFont="1"/>
    <xf numFmtId="0" fontId="30" fillId="27" borderId="5" xfId="0" applyFont="1" applyFill="1" applyBorder="1"/>
    <xf numFmtId="176" fontId="4" fillId="27" borderId="5" xfId="0" applyNumberFormat="1" applyFont="1" applyFill="1" applyBorder="1" applyAlignment="1">
      <alignment horizontal="center"/>
    </xf>
    <xf numFmtId="0" fontId="4" fillId="27" borderId="5" xfId="0" applyFont="1" applyFill="1" applyBorder="1" applyAlignment="1">
      <alignment horizontal="center"/>
    </xf>
    <xf numFmtId="177" fontId="4" fillId="27" borderId="5" xfId="0" applyNumberFormat="1" applyFont="1" applyFill="1" applyBorder="1" applyAlignment="1">
      <alignment horizontal="center"/>
    </xf>
    <xf numFmtId="0" fontId="15" fillId="0" borderId="2" xfId="0" applyFont="1" applyBorder="1"/>
    <xf numFmtId="0" fontId="0" fillId="23" borderId="0" xfId="0" applyFont="1" applyFill="1" applyBorder="1" applyAlignment="1">
      <alignment wrapText="1"/>
    </xf>
    <xf numFmtId="177" fontId="0" fillId="0" borderId="0" xfId="0" applyNumberFormat="1" applyFont="1" applyAlignment="1">
      <alignment wrapText="1"/>
    </xf>
    <xf numFmtId="4" fontId="3" fillId="19" borderId="0" xfId="0" applyNumberFormat="1" applyFont="1" applyFill="1" applyBorder="1"/>
    <xf numFmtId="177" fontId="3" fillId="0" borderId="0" xfId="0" applyNumberFormat="1" applyFont="1"/>
    <xf numFmtId="0" fontId="4" fillId="28" borderId="0" xfId="0" applyFont="1" applyFill="1" applyBorder="1"/>
    <xf numFmtId="4" fontId="4" fillId="19" borderId="0" xfId="0" applyNumberFormat="1" applyFont="1" applyFill="1" applyBorder="1"/>
    <xf numFmtId="0" fontId="0" fillId="27" borderId="5" xfId="0" applyFont="1" applyFill="1" applyBorder="1" applyAlignment="1">
      <alignment wrapText="1"/>
    </xf>
    <xf numFmtId="179" fontId="3" fillId="19" borderId="0" xfId="0" applyNumberFormat="1" applyFont="1" applyFill="1" applyBorder="1"/>
    <xf numFmtId="0" fontId="0" fillId="22" borderId="18" xfId="0" applyFont="1" applyFill="1" applyBorder="1"/>
    <xf numFmtId="179" fontId="4" fillId="19" borderId="0" xfId="0" applyNumberFormat="1" applyFont="1" applyFill="1" applyBorder="1"/>
    <xf numFmtId="176" fontId="3" fillId="0" borderId="5" xfId="0" applyNumberFormat="1" applyFont="1" applyBorder="1" applyAlignment="1">
      <alignment horizontal="center"/>
    </xf>
    <xf numFmtId="0" fontId="3" fillId="0" borderId="5" xfId="0" applyFont="1" applyBorder="1" applyAlignment="1">
      <alignment horizontal="center"/>
    </xf>
    <xf numFmtId="0" fontId="3" fillId="21" borderId="0" xfId="0" applyFont="1" applyFill="1" applyBorder="1"/>
    <xf numFmtId="1" fontId="4" fillId="0" borderId="0" xfId="0" applyNumberFormat="1" applyFont="1"/>
    <xf numFmtId="177" fontId="4" fillId="5" borderId="5" xfId="0" applyNumberFormat="1" applyFont="1" applyFill="1" applyBorder="1" applyAlignment="1">
      <alignment horizontal="center"/>
    </xf>
    <xf numFmtId="176" fontId="4" fillId="5" borderId="5" xfId="0" applyNumberFormat="1" applyFont="1" applyFill="1" applyBorder="1" applyAlignment="1">
      <alignment horizontal="center"/>
    </xf>
    <xf numFmtId="3" fontId="4" fillId="0" borderId="5" xfId="0" applyNumberFormat="1" applyFont="1" applyBorder="1" applyAlignment="1">
      <alignment horizontal="center"/>
    </xf>
    <xf numFmtId="176" fontId="3" fillId="3" borderId="5" xfId="0" applyNumberFormat="1" applyFont="1" applyFill="1" applyBorder="1" applyAlignment="1">
      <alignment horizontal="center"/>
    </xf>
    <xf numFmtId="176" fontId="3" fillId="0" borderId="13" xfId="0" applyNumberFormat="1" applyFont="1" applyBorder="1" applyAlignment="1">
      <alignment horizontal="center"/>
    </xf>
    <xf numFmtId="0" fontId="4" fillId="0" borderId="13" xfId="0" applyFont="1" applyBorder="1" applyAlignment="1">
      <alignment horizontal="center"/>
    </xf>
    <xf numFmtId="177" fontId="4" fillId="0" borderId="13" xfId="0" applyNumberFormat="1" applyFont="1" applyBorder="1" applyAlignment="1">
      <alignment horizontal="center"/>
    </xf>
    <xf numFmtId="0" fontId="3" fillId="0" borderId="2" xfId="0" applyFont="1" applyBorder="1" applyAlignment="1">
      <alignment horizontal="center"/>
    </xf>
    <xf numFmtId="176" fontId="3" fillId="0" borderId="19" xfId="0" applyNumberFormat="1" applyFont="1" applyBorder="1" applyAlignment="1">
      <alignment horizontal="center"/>
    </xf>
    <xf numFmtId="0" fontId="4" fillId="0" borderId="10" xfId="0" applyFont="1" applyBorder="1" applyAlignment="1">
      <alignment horizontal="center"/>
    </xf>
    <xf numFmtId="0" fontId="31" fillId="11" borderId="20" xfId="0" applyFont="1" applyFill="1" applyBorder="1" applyAlignment="1">
      <alignment horizontal="center"/>
    </xf>
    <xf numFmtId="176" fontId="32" fillId="26" borderId="21" xfId="0" applyNumberFormat="1" applyFont="1" applyFill="1" applyBorder="1" applyAlignment="1">
      <alignment horizontal="center"/>
    </xf>
    <xf numFmtId="176" fontId="6" fillId="0" borderId="22" xfId="0" applyNumberFormat="1" applyFont="1" applyBorder="1"/>
    <xf numFmtId="177" fontId="4" fillId="0" borderId="0" xfId="0" applyNumberFormat="1" applyFont="1" applyAlignment="1">
      <alignment horizontal="center"/>
    </xf>
    <xf numFmtId="0" fontId="33" fillId="0" borderId="13" xfId="0" applyFont="1" applyBorder="1" applyAlignment="1">
      <alignment horizontal="center"/>
    </xf>
    <xf numFmtId="176" fontId="34" fillId="0" borderId="12" xfId="0" applyNumberFormat="1" applyFont="1" applyBorder="1" applyAlignment="1">
      <alignment horizontal="center"/>
    </xf>
    <xf numFmtId="0" fontId="0" fillId="22" borderId="15" xfId="0" applyFont="1" applyFill="1" applyBorder="1" applyAlignment="1">
      <alignment vertical="top" wrapText="1"/>
    </xf>
    <xf numFmtId="0" fontId="10" fillId="0" borderId="2" xfId="0" applyFont="1" applyBorder="1" applyAlignment="1">
      <alignment horizontal="center" vertical="top"/>
    </xf>
    <xf numFmtId="0" fontId="0" fillId="0" borderId="3" xfId="0" applyFont="1" applyBorder="1"/>
    <xf numFmtId="0" fontId="0" fillId="0" borderId="17" xfId="0" applyFont="1" applyBorder="1" applyAlignment="1">
      <alignment vertical="top" wrapText="1"/>
    </xf>
    <xf numFmtId="177" fontId="4" fillId="21" borderId="0" xfId="0" applyNumberFormat="1" applyFont="1" applyFill="1" applyBorder="1"/>
    <xf numFmtId="0" fontId="0" fillId="22" borderId="5" xfId="0" applyFont="1" applyFill="1" applyBorder="1" applyAlignment="1">
      <alignment horizontal="left" vertical="top" wrapText="1"/>
    </xf>
    <xf numFmtId="0" fontId="10" fillId="22" borderId="4" xfId="0" applyFont="1" applyFill="1" applyBorder="1" applyAlignment="1">
      <alignment vertical="top" wrapText="1"/>
    </xf>
    <xf numFmtId="0" fontId="0" fillId="0" borderId="5" xfId="0" applyFont="1" applyBorder="1"/>
    <xf numFmtId="0" fontId="0" fillId="0" borderId="23" xfId="0" applyFont="1" applyBorder="1"/>
    <xf numFmtId="0" fontId="10" fillId="22" borderId="15" xfId="0" applyFont="1" applyFill="1" applyBorder="1" applyAlignment="1">
      <alignment horizontal="center" vertical="top"/>
    </xf>
    <xf numFmtId="0" fontId="10" fillId="22" borderId="6" xfId="0" applyFont="1" applyFill="1" applyBorder="1" applyAlignment="1">
      <alignment horizontal="center" vertical="top"/>
    </xf>
    <xf numFmtId="0" fontId="0" fillId="22" borderId="0" xfId="0" applyFont="1" applyFill="1" applyBorder="1"/>
    <xf numFmtId="0" fontId="0" fillId="22" borderId="11" xfId="0" applyFont="1" applyFill="1" applyBorder="1" applyAlignment="1">
      <alignment horizontal="left" vertical="top" wrapText="1"/>
    </xf>
    <xf numFmtId="0" fontId="10" fillId="22" borderId="2" xfId="0" applyFont="1" applyFill="1" applyBorder="1" applyAlignment="1">
      <alignment vertical="top" wrapText="1"/>
    </xf>
    <xf numFmtId="0" fontId="10" fillId="22" borderId="4" xfId="0" applyFont="1" applyFill="1" applyBorder="1" applyAlignment="1">
      <alignment horizontal="center" vertical="top"/>
    </xf>
    <xf numFmtId="0" fontId="0" fillId="0" borderId="23" xfId="0" applyFont="1" applyBorder="1" applyAlignment="1">
      <alignment vertical="top" wrapText="1"/>
    </xf>
    <xf numFmtId="0" fontId="10" fillId="22" borderId="4" xfId="0" applyFont="1" applyFill="1" applyBorder="1" applyAlignment="1">
      <alignment vertical="top" wrapText="1"/>
    </xf>
    <xf numFmtId="0" fontId="10" fillId="0" borderId="13" xfId="0" applyFont="1" applyBorder="1" applyAlignment="1">
      <alignment horizontal="center" vertical="top"/>
    </xf>
    <xf numFmtId="0" fontId="0" fillId="0" borderId="14" xfId="0" applyFont="1" applyBorder="1"/>
    <xf numFmtId="0" fontId="0" fillId="0" borderId="16" xfId="0" applyFont="1" applyBorder="1" applyAlignment="1">
      <alignment horizontal="left" vertical="top" wrapText="1"/>
    </xf>
    <xf numFmtId="0" fontId="10" fillId="29" borderId="6" xfId="0" applyFont="1" applyFill="1" applyBorder="1" applyAlignment="1">
      <alignment horizontal="center" vertical="top"/>
    </xf>
    <xf numFmtId="0" fontId="10" fillId="29" borderId="5" xfId="0" applyFont="1" applyFill="1" applyBorder="1" applyAlignment="1">
      <alignment vertical="top" wrapText="1"/>
    </xf>
    <xf numFmtId="0" fontId="10" fillId="22" borderId="1" xfId="0" applyFont="1" applyFill="1" applyBorder="1" applyAlignment="1">
      <alignment vertical="top" wrapText="1"/>
    </xf>
    <xf numFmtId="0" fontId="0" fillId="0" borderId="17" xfId="0" applyFont="1" applyBorder="1" applyAlignment="1">
      <alignment horizontal="left" vertical="top" wrapText="1"/>
    </xf>
    <xf numFmtId="0" fontId="0" fillId="22" borderId="10" xfId="0" applyFont="1" applyFill="1" applyBorder="1" applyAlignment="1">
      <alignment horizontal="right"/>
    </xf>
    <xf numFmtId="0" fontId="35" fillId="22" borderId="5" xfId="0" applyFont="1" applyFill="1" applyBorder="1" applyAlignment="1">
      <alignment vertical="top" wrapText="1"/>
    </xf>
    <xf numFmtId="0" fontId="10" fillId="0" borderId="5" xfId="0" applyFont="1" applyBorder="1" applyAlignment="1">
      <alignment vertical="top" wrapText="1"/>
    </xf>
    <xf numFmtId="0" fontId="10" fillId="22" borderId="1" xfId="0" applyFont="1" applyFill="1" applyBorder="1" applyAlignment="1">
      <alignment horizontal="center" vertical="top"/>
    </xf>
    <xf numFmtId="0" fontId="0" fillId="22" borderId="3" xfId="0" applyFont="1" applyFill="1" applyBorder="1"/>
    <xf numFmtId="0" fontId="19" fillId="22" borderId="5" xfId="0" applyFont="1" applyFill="1" applyBorder="1" applyAlignment="1">
      <alignment vertical="top" wrapText="1"/>
    </xf>
    <xf numFmtId="0" fontId="10" fillId="22" borderId="0" xfId="0" applyFont="1" applyFill="1" applyBorder="1" applyAlignment="1">
      <alignment horizontal="center" vertical="top"/>
    </xf>
    <xf numFmtId="0" fontId="19" fillId="22" borderId="5" xfId="0" applyFont="1" applyFill="1" applyBorder="1" applyAlignment="1">
      <alignment horizontal="left" vertical="top" wrapText="1"/>
    </xf>
    <xf numFmtId="0" fontId="36" fillId="0" borderId="13" xfId="0" applyFont="1" applyBorder="1"/>
    <xf numFmtId="0" fontId="37" fillId="0" borderId="13" xfId="0" applyFont="1" applyBorder="1"/>
    <xf numFmtId="0" fontId="37" fillId="0" borderId="13" xfId="0" applyFont="1" applyBorder="1"/>
    <xf numFmtId="0" fontId="36" fillId="0" borderId="0" xfId="0" applyFont="1"/>
    <xf numFmtId="0" fontId="0" fillId="0" borderId="0" xfId="0" applyFont="1" applyAlignment="1">
      <alignment wrapText="1"/>
    </xf>
    <xf numFmtId="176" fontId="4" fillId="0" borderId="0" xfId="0" applyNumberFormat="1" applyFont="1"/>
    <xf numFmtId="0" fontId="4" fillId="0" borderId="0" xfId="0" applyFont="1"/>
    <xf numFmtId="0" fontId="39" fillId="0" borderId="0" xfId="0" applyFont="1"/>
    <xf numFmtId="180" fontId="8" fillId="30" borderId="6" xfId="0" applyNumberFormat="1" applyFont="1" applyFill="1" applyBorder="1"/>
    <xf numFmtId="4" fontId="9" fillId="30" borderId="0" xfId="0" applyNumberFormat="1" applyFont="1" applyFill="1" applyAlignment="1">
      <alignment horizontal="center"/>
    </xf>
    <xf numFmtId="181" fontId="9" fillId="30" borderId="0" xfId="0" applyNumberFormat="1" applyFont="1" applyFill="1" applyAlignment="1">
      <alignment horizontal="center"/>
    </xf>
    <xf numFmtId="177" fontId="8" fillId="30" borderId="0" xfId="0" applyNumberFormat="1" applyFont="1" applyFill="1"/>
    <xf numFmtId="0" fontId="42" fillId="30" borderId="0" xfId="0" applyFont="1" applyFill="1" applyAlignment="1">
      <alignment horizontal="left" vertical="center"/>
    </xf>
    <xf numFmtId="180" fontId="8" fillId="31" borderId="6" xfId="0" applyNumberFormat="1" applyFont="1" applyFill="1" applyBorder="1"/>
    <xf numFmtId="4" fontId="43" fillId="30" borderId="0" xfId="0" applyNumberFormat="1" applyFont="1" applyFill="1" applyAlignment="1">
      <alignment horizontal="center"/>
    </xf>
    <xf numFmtId="177" fontId="9" fillId="30" borderId="0" xfId="0" applyNumberFormat="1" applyFont="1" applyFill="1"/>
    <xf numFmtId="176" fontId="4" fillId="30" borderId="5" xfId="0" applyNumberFormat="1" applyFont="1" applyFill="1" applyBorder="1" applyAlignment="1">
      <alignment horizontal="center"/>
    </xf>
    <xf numFmtId="0" fontId="4" fillId="30" borderId="5" xfId="0" applyFont="1" applyFill="1" applyBorder="1"/>
    <xf numFmtId="0" fontId="4" fillId="30" borderId="5" xfId="0" applyFont="1" applyFill="1" applyBorder="1" applyAlignment="1">
      <alignment horizontal="center"/>
    </xf>
    <xf numFmtId="0" fontId="44" fillId="3" borderId="0" xfId="0" applyFont="1" applyFill="1" applyBorder="1" applyAlignment="1">
      <alignment horizontal="center" wrapText="1"/>
    </xf>
    <xf numFmtId="0" fontId="42" fillId="31" borderId="0" xfId="0" applyFont="1" applyFill="1" applyAlignment="1"/>
    <xf numFmtId="0" fontId="0" fillId="31" borderId="0" xfId="0" applyFont="1" applyFill="1" applyAlignment="1">
      <alignment wrapText="1"/>
    </xf>
    <xf numFmtId="3" fontId="0" fillId="31" borderId="0" xfId="0" applyNumberFormat="1" applyFont="1" applyFill="1" applyAlignment="1">
      <alignment wrapText="1"/>
    </xf>
    <xf numFmtId="0" fontId="4" fillId="31" borderId="0" xfId="0" applyFont="1" applyFill="1" applyAlignment="1">
      <alignment horizontal="left"/>
    </xf>
    <xf numFmtId="0" fontId="6" fillId="31" borderId="0" xfId="0" applyFont="1" applyFill="1"/>
    <xf numFmtId="0" fontId="4" fillId="0" borderId="0" xfId="0" applyFont="1" applyFill="1" applyBorder="1"/>
    <xf numFmtId="0" fontId="4" fillId="0" borderId="0" xfId="0" applyFont="1" applyFill="1" applyBorder="1" applyAlignment="1">
      <alignment horizontal="center"/>
    </xf>
    <xf numFmtId="0" fontId="45" fillId="23" borderId="0" xfId="0" applyFont="1" applyFill="1" applyBorder="1" applyAlignment="1">
      <alignment wrapText="1"/>
    </xf>
    <xf numFmtId="0" fontId="46" fillId="28" borderId="0" xfId="0" applyFont="1" applyFill="1" applyBorder="1"/>
    <xf numFmtId="0" fontId="47" fillId="21" borderId="0" xfId="0" applyFont="1" applyFill="1" applyBorder="1"/>
    <xf numFmtId="177" fontId="46" fillId="28" borderId="0" xfId="0" applyNumberFormat="1" applyFont="1" applyFill="1" applyBorder="1"/>
    <xf numFmtId="0" fontId="46" fillId="0" borderId="0" xfId="0" applyFont="1"/>
    <xf numFmtId="177" fontId="47" fillId="0" borderId="0" xfId="0" applyNumberFormat="1" applyFont="1"/>
    <xf numFmtId="176" fontId="4" fillId="0" borderId="0" xfId="0" applyNumberFormat="1" applyFont="1" applyFill="1" applyBorder="1"/>
    <xf numFmtId="0" fontId="49" fillId="3" borderId="0" xfId="0" applyFont="1" applyFill="1" applyBorder="1" applyAlignment="1">
      <alignment horizontal="center" wrapText="1"/>
    </xf>
    <xf numFmtId="176" fontId="3" fillId="30" borderId="0" xfId="0" applyNumberFormat="1" applyFont="1" applyFill="1"/>
    <xf numFmtId="0" fontId="39" fillId="30" borderId="5" xfId="0" applyFont="1" applyFill="1" applyBorder="1"/>
    <xf numFmtId="0" fontId="39" fillId="30" borderId="5" xfId="0" applyFont="1" applyFill="1" applyBorder="1" applyAlignment="1">
      <alignment horizontal="center"/>
    </xf>
    <xf numFmtId="0" fontId="39" fillId="0" borderId="15" xfId="0" applyFont="1" applyBorder="1"/>
    <xf numFmtId="0" fontId="39" fillId="0" borderId="6" xfId="0" applyFont="1" applyBorder="1"/>
    <xf numFmtId="0" fontId="49" fillId="0" borderId="0" xfId="0" applyFont="1" applyAlignment="1">
      <alignment horizontal="left"/>
    </xf>
    <xf numFmtId="0" fontId="50" fillId="0" borderId="6" xfId="0" applyFont="1" applyBorder="1"/>
    <xf numFmtId="0" fontId="39" fillId="15" borderId="0" xfId="0" applyFont="1" applyFill="1" applyBorder="1"/>
    <xf numFmtId="0" fontId="49" fillId="16" borderId="0" xfId="0" applyFont="1" applyFill="1" applyBorder="1"/>
    <xf numFmtId="0" fontId="39" fillId="0" borderId="0" xfId="0" applyFont="1" applyFill="1" applyBorder="1"/>
    <xf numFmtId="0" fontId="42" fillId="30" borderId="0" xfId="0" applyFont="1" applyFill="1" applyAlignment="1">
      <alignment horizontal="left"/>
    </xf>
    <xf numFmtId="0" fontId="4" fillId="30" borderId="0" xfId="0" applyFont="1" applyFill="1"/>
    <xf numFmtId="0" fontId="39" fillId="30" borderId="0" xfId="0" applyFont="1" applyFill="1"/>
    <xf numFmtId="176" fontId="4" fillId="0" borderId="0" xfId="0" applyNumberFormat="1" applyFont="1"/>
    <xf numFmtId="0" fontId="0" fillId="0" borderId="0" xfId="0" applyFont="1" applyAlignment="1">
      <alignment wrapText="1"/>
    </xf>
    <xf numFmtId="1" fontId="3" fillId="19" borderId="0" xfId="0" applyNumberFormat="1" applyFont="1" applyFill="1" applyBorder="1" applyAlignment="1">
      <alignment horizontal="center"/>
    </xf>
    <xf numFmtId="0" fontId="2" fillId="0" borderId="0" xfId="0" applyFont="1" applyBorder="1" applyAlignment="1">
      <alignment wrapText="1"/>
    </xf>
    <xf numFmtId="1" fontId="3" fillId="0" borderId="0" xfId="0" applyNumberFormat="1" applyFont="1" applyAlignment="1">
      <alignment horizontal="center"/>
    </xf>
    <xf numFmtId="0" fontId="3" fillId="0" borderId="0" xfId="0" applyFont="1" applyAlignment="1">
      <alignment horizontal="right"/>
    </xf>
    <xf numFmtId="0" fontId="1" fillId="2" borderId="0" xfId="0" applyFont="1" applyFill="1" applyBorder="1" applyAlignment="1">
      <alignment horizontal="center" vertical="center" wrapText="1"/>
    </xf>
    <xf numFmtId="0" fontId="5" fillId="0" borderId="0" xfId="0" applyFont="1" applyAlignment="1">
      <alignment horizontal="right"/>
    </xf>
    <xf numFmtId="176" fontId="3" fillId="0" borderId="0" xfId="0" applyNumberFormat="1" applyFont="1" applyAlignment="1">
      <alignment horizontal="center"/>
    </xf>
    <xf numFmtId="0" fontId="1" fillId="5" borderId="0" xfId="0" applyFont="1" applyFill="1" applyBorder="1" applyAlignment="1">
      <alignment horizontal="center" vertical="center" wrapText="1"/>
    </xf>
    <xf numFmtId="0" fontId="3" fillId="0" borderId="0" xfId="0" applyFont="1"/>
    <xf numFmtId="178" fontId="4" fillId="0" borderId="0" xfId="0" applyNumberFormat="1" applyFont="1" applyAlignment="1">
      <alignment horizontal="left"/>
    </xf>
    <xf numFmtId="0" fontId="48" fillId="0" borderId="0" xfId="0" applyFont="1" applyAlignment="1">
      <alignment horizontal="center" wrapText="1"/>
    </xf>
    <xf numFmtId="0" fontId="45" fillId="0" borderId="0" xfId="0" applyFont="1" applyAlignment="1">
      <alignment wrapText="1"/>
    </xf>
    <xf numFmtId="177" fontId="4" fillId="0" borderId="0" xfId="0" applyNumberFormat="1" applyFont="1" applyAlignment="1">
      <alignment horizontal="left"/>
    </xf>
    <xf numFmtId="0" fontId="4" fillId="0" borderId="0" xfId="0" applyFont="1"/>
    <xf numFmtId="0" fontId="3" fillId="0" borderId="0" xfId="0" applyFont="1" applyAlignment="1">
      <alignment horizontal="center"/>
    </xf>
    <xf numFmtId="0" fontId="14" fillId="0" borderId="0" xfId="0" applyFont="1" applyAlignment="1">
      <alignment horizontal="center"/>
    </xf>
    <xf numFmtId="0" fontId="11" fillId="0" borderId="0" xfId="0" applyFont="1" applyAlignment="1">
      <alignment horizontal="center"/>
    </xf>
    <xf numFmtId="0" fontId="40" fillId="0" borderId="1" xfId="0" applyFont="1" applyBorder="1" applyAlignment="1">
      <alignment horizontal="center"/>
    </xf>
    <xf numFmtId="0" fontId="2" fillId="0" borderId="2" xfId="0" applyFont="1" applyBorder="1" applyAlignment="1">
      <alignment wrapText="1"/>
    </xf>
    <xf numFmtId="0" fontId="2" fillId="0" borderId="3" xfId="0" applyFont="1" applyBorder="1" applyAlignment="1">
      <alignment wrapText="1"/>
    </xf>
    <xf numFmtId="0" fontId="4" fillId="0" borderId="6" xfId="0" applyFont="1" applyBorder="1" applyAlignment="1">
      <alignment horizontal="left" wrapText="1"/>
    </xf>
    <xf numFmtId="0" fontId="7" fillId="9" borderId="7" xfId="0" applyFont="1" applyFill="1" applyBorder="1" applyAlignment="1">
      <alignment horizontal="center" vertical="center"/>
    </xf>
    <xf numFmtId="0" fontId="2" fillId="0" borderId="7" xfId="0" applyFont="1" applyBorder="1" applyAlignment="1">
      <alignment wrapText="1"/>
    </xf>
    <xf numFmtId="0" fontId="10" fillId="22" borderId="15" xfId="0" applyFont="1" applyFill="1" applyBorder="1" applyAlignment="1">
      <alignment horizontal="center" vertical="top"/>
    </xf>
    <xf numFmtId="0" fontId="2" fillId="0" borderId="6" xfId="0" applyFont="1" applyBorder="1" applyAlignment="1">
      <alignment wrapText="1"/>
    </xf>
    <xf numFmtId="0" fontId="2" fillId="0" borderId="4" xfId="0" applyFont="1" applyBorder="1" applyAlignment="1">
      <alignment wrapText="1"/>
    </xf>
    <xf numFmtId="0" fontId="10" fillId="22" borderId="13" xfId="0" applyFont="1" applyFill="1" applyBorder="1" applyAlignment="1">
      <alignment vertical="top" wrapText="1"/>
    </xf>
    <xf numFmtId="0" fontId="2" fillId="0" borderId="14" xfId="0" applyFont="1" applyBorder="1" applyAlignment="1">
      <alignment wrapText="1"/>
    </xf>
    <xf numFmtId="0" fontId="10" fillId="0" borderId="2" xfId="0" applyFont="1" applyBorder="1" applyAlignment="1">
      <alignment vertical="top" wrapText="1"/>
    </xf>
    <xf numFmtId="0" fontId="10" fillId="29" borderId="0" xfId="0" applyFont="1" applyFill="1" applyBorder="1" applyAlignment="1">
      <alignment vertical="top" wrapText="1"/>
    </xf>
    <xf numFmtId="0" fontId="2" fillId="0" borderId="10" xfId="0" applyFont="1" applyBorder="1" applyAlignment="1">
      <alignment wrapText="1"/>
    </xf>
    <xf numFmtId="0" fontId="10" fillId="22" borderId="13" xfId="0" applyFont="1" applyFill="1" applyBorder="1" applyAlignment="1">
      <alignment horizontal="left" vertical="center" wrapText="1"/>
    </xf>
    <xf numFmtId="0" fontId="10" fillId="22" borderId="0" xfId="0" applyFont="1" applyFill="1" applyBorder="1" applyAlignment="1">
      <alignment vertical="top" wrapText="1"/>
    </xf>
    <xf numFmtId="0" fontId="12" fillId="0" borderId="10" xfId="0" applyFont="1" applyBorder="1" applyAlignment="1">
      <alignment horizontal="center" wrapText="1"/>
    </xf>
    <xf numFmtId="0" fontId="10" fillId="0" borderId="16" xfId="0" applyFont="1" applyBorder="1" applyAlignment="1">
      <alignment horizontal="center" vertical="top" wrapText="1"/>
    </xf>
    <xf numFmtId="0" fontId="2" fillId="0" borderId="17" xfId="0" applyFont="1" applyBorder="1" applyAlignment="1">
      <alignment wrapText="1"/>
    </xf>
    <xf numFmtId="0" fontId="10" fillId="0" borderId="1"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525780</xdr:colOff>
      <xdr:row>41</xdr:row>
      <xdr:rowOff>83820</xdr:rowOff>
    </xdr:to>
    <xdr:sp macro="" textlink="">
      <xdr:nvSpPr>
        <xdr:cNvPr id="1027" name="Rectangle 3"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4" name="AutoShape 3"/>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2"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3"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5"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6"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7"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8"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9"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10"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11"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12"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13"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14"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15"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525780</xdr:colOff>
      <xdr:row>41</xdr:row>
      <xdr:rowOff>83820</xdr:rowOff>
    </xdr:to>
    <xdr:sp macro="" textlink="">
      <xdr:nvSpPr>
        <xdr:cNvPr id="16" name="AutoShape 3"/>
        <xdr:cNvSpPr>
          <a:spLocks noChangeArrowheads="1"/>
        </xdr:cNvSpPr>
      </xdr:nvSpPr>
      <xdr:spPr bwMode="auto">
        <a:xfrm>
          <a:off x="0" y="0"/>
          <a:ext cx="7620000" cy="778764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workbookViewId="0">
      <selection activeCell="F3" sqref="F3"/>
    </sheetView>
  </sheetViews>
  <sheetFormatPr defaultColWidth="17.33203125" defaultRowHeight="15" customHeight="1" x14ac:dyDescent="0.25"/>
  <cols>
    <col min="1" max="1" width="25.5546875" customWidth="1"/>
    <col min="2" max="3" width="10.109375" customWidth="1"/>
    <col min="4" max="4" width="10.6640625" customWidth="1"/>
    <col min="5" max="5" width="10.33203125" customWidth="1"/>
    <col min="6" max="6" width="9.6640625" customWidth="1"/>
    <col min="7" max="7" width="8" customWidth="1"/>
    <col min="8" max="8" width="9.6640625" customWidth="1"/>
    <col min="9" max="10" width="8.5546875" customWidth="1"/>
    <col min="11" max="11" width="8" customWidth="1"/>
    <col min="12" max="13" width="8.5546875" customWidth="1"/>
    <col min="14" max="14" width="11" customWidth="1"/>
    <col min="15" max="16" width="9.33203125" customWidth="1"/>
    <col min="17" max="17" width="8.6640625" customWidth="1"/>
    <col min="18" max="18" width="9.109375" customWidth="1"/>
    <col min="19" max="19" width="17.88671875" customWidth="1"/>
  </cols>
  <sheetData>
    <row r="1" spans="1:19" ht="27" customHeight="1" x14ac:dyDescent="0.3">
      <c r="A1" s="299"/>
      <c r="B1" s="296"/>
      <c r="C1" s="296"/>
      <c r="D1" s="296"/>
      <c r="E1" s="1" t="s">
        <v>0</v>
      </c>
      <c r="F1" s="1" t="s">
        <v>1</v>
      </c>
      <c r="G1" s="1" t="s">
        <v>2</v>
      </c>
      <c r="H1" s="1" t="s">
        <v>3</v>
      </c>
      <c r="I1" s="1" t="s">
        <v>4</v>
      </c>
      <c r="J1" s="279" t="s">
        <v>250</v>
      </c>
      <c r="K1" s="1" t="s">
        <v>5</v>
      </c>
      <c r="L1" s="1" t="s">
        <v>6</v>
      </c>
      <c r="M1" s="1" t="s">
        <v>7</v>
      </c>
      <c r="N1" s="1" t="s">
        <v>8</v>
      </c>
      <c r="O1" s="1" t="s">
        <v>9</v>
      </c>
      <c r="P1" s="1" t="s">
        <v>10</v>
      </c>
      <c r="Q1" s="1" t="s">
        <v>11</v>
      </c>
      <c r="R1" s="1" t="s">
        <v>12</v>
      </c>
      <c r="S1" s="2"/>
    </row>
    <row r="2" spans="1:19" ht="15" customHeight="1" x14ac:dyDescent="0.3">
      <c r="A2" s="298" t="s">
        <v>13</v>
      </c>
      <c r="B2" s="294"/>
      <c r="C2" s="294"/>
      <c r="D2" s="294"/>
      <c r="E2" s="3">
        <f>+'Formula and Summary'!G17</f>
        <v>41644.021739130432</v>
      </c>
      <c r="F2" s="3">
        <f>+'Formula and Summary'!E17</f>
        <v>52637.22826086956</v>
      </c>
      <c r="G2" s="3">
        <f>+'Formula and Summary'!C23</f>
        <v>5000</v>
      </c>
      <c r="H2" s="3">
        <f>+'Formula and Summary'!J17</f>
        <v>41644.021739130432</v>
      </c>
      <c r="I2" s="3">
        <f>+'Formula and Summary'!C24</f>
        <v>5000</v>
      </c>
      <c r="J2" s="3">
        <f>+'Formula and Summary'!C26</f>
        <v>5000</v>
      </c>
      <c r="K2" s="3">
        <f>+'Formula and Summary'!C22</f>
        <v>5000</v>
      </c>
      <c r="L2" s="3">
        <f>+'Formula and Summary'!C25</f>
        <v>5000</v>
      </c>
      <c r="M2" s="3">
        <f>+'Formula and Summary'!C21</f>
        <v>5000</v>
      </c>
      <c r="N2" s="3">
        <f>+'Formula and Summary'!C17</f>
        <v>408084.23913043475</v>
      </c>
      <c r="O2" s="3">
        <f>+'Formula and Summary'!D17</f>
        <v>63630.434782608696</v>
      </c>
      <c r="P2" s="3">
        <f>+'Formula and Summary'!I17</f>
        <v>15993.20652173913</v>
      </c>
      <c r="Q2" s="3">
        <f>+'Formula and Summary'!F17</f>
        <v>26986.41304347826</v>
      </c>
      <c r="R2" s="3">
        <f>+'Formula and Summary'!H17</f>
        <v>63630.434782608696</v>
      </c>
      <c r="S2" s="2"/>
    </row>
    <row r="3" spans="1:19" ht="15" customHeight="1" x14ac:dyDescent="0.3">
      <c r="A3" s="300" t="s">
        <v>14</v>
      </c>
      <c r="B3" s="294"/>
      <c r="C3" s="294"/>
      <c r="D3" s="294"/>
      <c r="E3" s="10">
        <f t="shared" ref="E3:R3" si="0">SUM(E7:E33)+E63</f>
        <v>0</v>
      </c>
      <c r="F3" s="10">
        <f t="shared" si="0"/>
        <v>0</v>
      </c>
      <c r="G3" s="10">
        <f t="shared" si="0"/>
        <v>0</v>
      </c>
      <c r="H3" s="10">
        <f t="shared" si="0"/>
        <v>0</v>
      </c>
      <c r="I3" s="10">
        <f t="shared" si="0"/>
        <v>0</v>
      </c>
      <c r="J3" s="10">
        <f t="shared" si="0"/>
        <v>0</v>
      </c>
      <c r="K3" s="10">
        <f t="shared" si="0"/>
        <v>0</v>
      </c>
      <c r="L3" s="10">
        <f t="shared" si="0"/>
        <v>0</v>
      </c>
      <c r="M3" s="10">
        <f t="shared" si="0"/>
        <v>0</v>
      </c>
      <c r="N3" s="10">
        <f t="shared" si="0"/>
        <v>0</v>
      </c>
      <c r="O3" s="10">
        <f t="shared" si="0"/>
        <v>0</v>
      </c>
      <c r="P3" s="10">
        <f t="shared" si="0"/>
        <v>0</v>
      </c>
      <c r="Q3" s="10">
        <f t="shared" si="0"/>
        <v>0</v>
      </c>
      <c r="R3" s="10">
        <f t="shared" si="0"/>
        <v>0</v>
      </c>
      <c r="S3" s="10">
        <f t="shared" ref="S3:S4" si="1">SUM(E3:R3)</f>
        <v>0</v>
      </c>
    </row>
    <row r="4" spans="1:19" ht="15" customHeight="1" x14ac:dyDescent="0.3">
      <c r="A4" s="298" t="s">
        <v>19</v>
      </c>
      <c r="B4" s="294"/>
      <c r="C4" s="294"/>
      <c r="D4" s="294"/>
      <c r="E4" s="12">
        <f t="shared" ref="E4:R4" si="2">-(E2-E3)</f>
        <v>-41644.021739130432</v>
      </c>
      <c r="F4" s="12">
        <f t="shared" si="2"/>
        <v>-52637.22826086956</v>
      </c>
      <c r="G4" s="12">
        <f t="shared" si="2"/>
        <v>-5000</v>
      </c>
      <c r="H4" s="12">
        <f t="shared" si="2"/>
        <v>-41644.021739130432</v>
      </c>
      <c r="I4" s="12">
        <f t="shared" si="2"/>
        <v>-5000</v>
      </c>
      <c r="J4" s="12">
        <f t="shared" si="2"/>
        <v>-5000</v>
      </c>
      <c r="K4" s="12">
        <f t="shared" si="2"/>
        <v>-5000</v>
      </c>
      <c r="L4" s="12">
        <f t="shared" si="2"/>
        <v>-5000</v>
      </c>
      <c r="M4" s="12">
        <f t="shared" si="2"/>
        <v>-5000</v>
      </c>
      <c r="N4" s="12">
        <f t="shared" si="2"/>
        <v>-408084.23913043475</v>
      </c>
      <c r="O4" s="12">
        <f t="shared" si="2"/>
        <v>-63630.434782608696</v>
      </c>
      <c r="P4" s="12">
        <f t="shared" si="2"/>
        <v>-15993.20652173913</v>
      </c>
      <c r="Q4" s="12">
        <f t="shared" si="2"/>
        <v>-26986.41304347826</v>
      </c>
      <c r="R4" s="12">
        <f t="shared" si="2"/>
        <v>-63630.434782608696</v>
      </c>
      <c r="S4" s="10">
        <f t="shared" si="1"/>
        <v>-744249.99999999988</v>
      </c>
    </row>
    <row r="5" spans="1:19" ht="15" customHeight="1" x14ac:dyDescent="0.3">
      <c r="A5" s="298" t="s">
        <v>22</v>
      </c>
      <c r="B5" s="294"/>
      <c r="C5" s="294"/>
      <c r="D5" s="294"/>
      <c r="E5" s="16">
        <f t="shared" ref="E5:R5" si="3">E3/E2</f>
        <v>0</v>
      </c>
      <c r="F5" s="16">
        <f t="shared" si="3"/>
        <v>0</v>
      </c>
      <c r="G5" s="16">
        <f t="shared" si="3"/>
        <v>0</v>
      </c>
      <c r="H5" s="16">
        <f t="shared" si="3"/>
        <v>0</v>
      </c>
      <c r="I5" s="16">
        <f t="shared" si="3"/>
        <v>0</v>
      </c>
      <c r="J5" s="16">
        <f t="shared" si="3"/>
        <v>0</v>
      </c>
      <c r="K5" s="16">
        <f t="shared" si="3"/>
        <v>0</v>
      </c>
      <c r="L5" s="16">
        <f t="shared" si="3"/>
        <v>0</v>
      </c>
      <c r="M5" s="16">
        <f t="shared" si="3"/>
        <v>0</v>
      </c>
      <c r="N5" s="16">
        <f t="shared" si="3"/>
        <v>0</v>
      </c>
      <c r="O5" s="16">
        <f t="shared" si="3"/>
        <v>0</v>
      </c>
      <c r="P5" s="16">
        <f t="shared" si="3"/>
        <v>0</v>
      </c>
      <c r="Q5" s="16">
        <f t="shared" si="3"/>
        <v>0</v>
      </c>
      <c r="R5" s="16">
        <f t="shared" si="3"/>
        <v>0</v>
      </c>
      <c r="S5" s="2"/>
    </row>
    <row r="6" spans="1:19" ht="15" customHeight="1" x14ac:dyDescent="0.3">
      <c r="A6" s="19" t="s">
        <v>29</v>
      </c>
      <c r="B6" s="20" t="s">
        <v>31</v>
      </c>
      <c r="C6" s="20" t="s">
        <v>33</v>
      </c>
      <c r="D6" s="20" t="s">
        <v>34</v>
      </c>
      <c r="E6" s="301" t="s">
        <v>35</v>
      </c>
      <c r="F6" s="294"/>
      <c r="G6" s="294"/>
      <c r="H6" s="294"/>
      <c r="I6" s="294"/>
      <c r="J6" s="294"/>
      <c r="K6" s="294"/>
      <c r="L6" s="294"/>
      <c r="M6" s="294"/>
      <c r="N6" s="294"/>
      <c r="O6" s="294"/>
      <c r="P6" s="294"/>
      <c r="Q6" s="294"/>
      <c r="R6" s="294"/>
      <c r="S6" s="2"/>
    </row>
    <row r="7" spans="1:19" ht="15" customHeight="1" x14ac:dyDescent="0.3">
      <c r="A7" s="21" t="s">
        <v>36</v>
      </c>
      <c r="B7" s="22">
        <f>'FY2016 monetary budget'!F3</f>
        <v>100</v>
      </c>
      <c r="C7" s="24">
        <f t="shared" ref="C7:C12" si="4">SUM(E7:R7)</f>
        <v>0</v>
      </c>
      <c r="D7" s="27">
        <f t="shared" ref="D7:D13" si="5">-(B7-C7)</f>
        <v>-100</v>
      </c>
      <c r="E7" s="10"/>
      <c r="F7" s="10"/>
      <c r="G7" s="10"/>
      <c r="H7" s="10"/>
      <c r="I7" s="10"/>
      <c r="J7" s="10"/>
      <c r="K7" s="10"/>
      <c r="L7" s="10"/>
      <c r="M7" s="10"/>
      <c r="N7" s="10"/>
      <c r="O7" s="10"/>
      <c r="P7" s="10"/>
      <c r="Q7" s="10"/>
      <c r="R7" s="10"/>
      <c r="S7" s="2"/>
    </row>
    <row r="8" spans="1:19" ht="15" customHeight="1" x14ac:dyDescent="0.3">
      <c r="A8" s="21" t="s">
        <v>44</v>
      </c>
      <c r="B8" s="22">
        <f>'FY2016 monetary budget'!F4</f>
        <v>100</v>
      </c>
      <c r="C8" s="24">
        <f t="shared" si="4"/>
        <v>0</v>
      </c>
      <c r="D8" s="27">
        <f t="shared" si="5"/>
        <v>-100</v>
      </c>
      <c r="E8" s="10"/>
      <c r="F8" s="10"/>
      <c r="G8" s="10"/>
      <c r="H8" s="10"/>
      <c r="I8" s="10"/>
      <c r="J8" s="10"/>
      <c r="K8" s="10"/>
      <c r="L8" s="10"/>
      <c r="M8" s="10"/>
      <c r="N8" s="10"/>
      <c r="O8" s="10"/>
      <c r="P8" s="10"/>
      <c r="Q8" s="10"/>
      <c r="R8" s="10"/>
      <c r="S8" s="2"/>
    </row>
    <row r="9" spans="1:19" ht="15" customHeight="1" x14ac:dyDescent="0.3">
      <c r="A9" s="21" t="s">
        <v>45</v>
      </c>
      <c r="B9" s="22">
        <f>'FY2016 monetary budget'!F5</f>
        <v>2400</v>
      </c>
      <c r="C9" s="24">
        <f t="shared" si="4"/>
        <v>0</v>
      </c>
      <c r="D9" s="27">
        <f t="shared" si="5"/>
        <v>-2400</v>
      </c>
      <c r="E9" s="10"/>
      <c r="F9" s="10"/>
      <c r="G9" s="10"/>
      <c r="H9" s="10"/>
      <c r="I9" s="10"/>
      <c r="J9" s="10"/>
      <c r="K9" s="10"/>
      <c r="L9" s="10"/>
      <c r="M9" s="10"/>
      <c r="N9" s="10"/>
      <c r="O9" s="10"/>
      <c r="P9" s="10"/>
      <c r="Q9" s="10"/>
      <c r="R9" s="10"/>
      <c r="S9" s="2"/>
    </row>
    <row r="10" spans="1:19" ht="15" customHeight="1" x14ac:dyDescent="0.3">
      <c r="A10" s="21" t="s">
        <v>46</v>
      </c>
      <c r="B10" s="22">
        <f>'FY2016 monetary budget'!F6</f>
        <v>20800</v>
      </c>
      <c r="C10" s="24">
        <f t="shared" si="4"/>
        <v>0</v>
      </c>
      <c r="D10" s="27">
        <f t="shared" si="5"/>
        <v>-20800</v>
      </c>
      <c r="E10" s="10"/>
      <c r="F10" s="10"/>
      <c r="G10" s="10"/>
      <c r="H10" s="10"/>
      <c r="I10" s="10"/>
      <c r="J10" s="10"/>
      <c r="K10" s="10"/>
      <c r="L10" s="10"/>
      <c r="M10" s="10"/>
      <c r="N10" s="10"/>
      <c r="O10" s="10"/>
      <c r="P10" s="10"/>
      <c r="Q10" s="10"/>
      <c r="R10" s="10"/>
      <c r="S10" s="2"/>
    </row>
    <row r="11" spans="1:19" ht="15" customHeight="1" x14ac:dyDescent="0.3">
      <c r="A11" s="21" t="s">
        <v>48</v>
      </c>
      <c r="B11" s="22">
        <f>'FY2016 monetary budget'!F7</f>
        <v>0</v>
      </c>
      <c r="C11" s="24">
        <f t="shared" si="4"/>
        <v>0</v>
      </c>
      <c r="D11" s="27">
        <f t="shared" si="5"/>
        <v>0</v>
      </c>
      <c r="E11" s="10"/>
      <c r="F11" s="10"/>
      <c r="G11" s="10"/>
      <c r="H11" s="10"/>
      <c r="I11" s="10"/>
      <c r="J11" s="10"/>
      <c r="K11" s="10"/>
      <c r="L11" s="10"/>
      <c r="M11" s="10"/>
      <c r="N11" s="10"/>
      <c r="O11" s="10"/>
      <c r="P11" s="10"/>
      <c r="Q11" s="10"/>
      <c r="R11" s="10"/>
      <c r="S11" s="2"/>
    </row>
    <row r="12" spans="1:19" ht="15" customHeight="1" x14ac:dyDescent="0.3">
      <c r="A12" s="21" t="s">
        <v>49</v>
      </c>
      <c r="B12" s="22">
        <f>'FY2016 monetary budget'!F8</f>
        <v>100</v>
      </c>
      <c r="C12" s="24">
        <f t="shared" si="4"/>
        <v>0</v>
      </c>
      <c r="D12" s="27">
        <f t="shared" si="5"/>
        <v>-100</v>
      </c>
      <c r="E12" s="10"/>
      <c r="F12" s="10"/>
      <c r="G12" s="10"/>
      <c r="H12" s="10"/>
      <c r="I12" s="10"/>
      <c r="J12" s="10"/>
      <c r="K12" s="10"/>
      <c r="L12" s="10"/>
      <c r="M12" s="10"/>
      <c r="N12" s="10"/>
      <c r="O12" s="10"/>
      <c r="P12" s="10"/>
      <c r="Q12" s="10"/>
      <c r="R12" s="10"/>
      <c r="S12" s="2"/>
    </row>
    <row r="13" spans="1:19" ht="15" customHeight="1" x14ac:dyDescent="0.3">
      <c r="A13" s="19" t="s">
        <v>43</v>
      </c>
      <c r="B13" s="40">
        <f t="shared" ref="B13:C13" si="6">SUM(B7:B12)</f>
        <v>23500</v>
      </c>
      <c r="C13" s="40">
        <f t="shared" si="6"/>
        <v>0</v>
      </c>
      <c r="D13" s="42">
        <f t="shared" si="5"/>
        <v>-23500</v>
      </c>
      <c r="E13" s="10"/>
      <c r="F13" s="10"/>
      <c r="G13" s="10"/>
      <c r="H13" s="10"/>
      <c r="I13" s="10"/>
      <c r="J13" s="10"/>
      <c r="K13" s="10"/>
      <c r="L13" s="10"/>
      <c r="M13" s="10"/>
      <c r="N13" s="10"/>
      <c r="O13" s="10"/>
      <c r="P13" s="10"/>
      <c r="Q13" s="10"/>
      <c r="R13" s="10"/>
      <c r="S13" s="2"/>
    </row>
    <row r="14" spans="1:19" ht="15" customHeight="1" x14ac:dyDescent="0.3">
      <c r="A14" s="2"/>
      <c r="B14" s="10"/>
      <c r="C14" s="10"/>
      <c r="D14" s="2"/>
      <c r="E14" s="10"/>
      <c r="F14" s="10"/>
      <c r="G14" s="10"/>
      <c r="H14" s="10"/>
      <c r="I14" s="10"/>
      <c r="J14" s="10"/>
      <c r="K14" s="10"/>
      <c r="L14" s="10"/>
      <c r="M14" s="10"/>
      <c r="N14" s="10"/>
      <c r="O14" s="10"/>
      <c r="P14" s="10"/>
      <c r="Q14" s="10"/>
      <c r="R14" s="10"/>
      <c r="S14" s="2"/>
    </row>
    <row r="15" spans="1:19" ht="15" customHeight="1" x14ac:dyDescent="0.3">
      <c r="A15" s="44" t="s">
        <v>56</v>
      </c>
      <c r="B15" s="45" t="s">
        <v>31</v>
      </c>
      <c r="C15" s="45" t="s">
        <v>33</v>
      </c>
      <c r="D15" s="45" t="s">
        <v>34</v>
      </c>
      <c r="E15" s="293"/>
      <c r="F15" s="294"/>
      <c r="G15" s="294"/>
      <c r="H15" s="294"/>
      <c r="I15" s="294"/>
      <c r="J15" s="294"/>
      <c r="K15" s="294"/>
      <c r="L15" s="294"/>
      <c r="M15" s="294"/>
      <c r="N15" s="294"/>
      <c r="O15" s="294"/>
      <c r="P15" s="294"/>
      <c r="Q15" s="294"/>
      <c r="R15" s="294"/>
      <c r="S15" s="2"/>
    </row>
    <row r="16" spans="1:19" ht="15" customHeight="1" x14ac:dyDescent="0.3">
      <c r="A16" s="46" t="s">
        <v>58</v>
      </c>
      <c r="B16" s="48">
        <f>'FY2016 monetary budget'!F26</f>
        <v>2200</v>
      </c>
      <c r="C16" s="49">
        <f t="shared" ref="C16:C20" si="7">SUM(E16:R16)</f>
        <v>0</v>
      </c>
      <c r="D16" s="50">
        <f t="shared" ref="D16:D21" si="8">-(B16-C16)</f>
        <v>-2200</v>
      </c>
      <c r="E16" s="10"/>
      <c r="F16" s="10"/>
      <c r="G16" s="10"/>
      <c r="H16" s="10"/>
      <c r="I16" s="10"/>
      <c r="J16" s="10"/>
      <c r="K16" s="10"/>
      <c r="L16" s="10"/>
      <c r="M16" s="10"/>
      <c r="N16" s="10"/>
      <c r="O16" s="10"/>
      <c r="P16" s="10"/>
      <c r="Q16" s="10"/>
      <c r="R16" s="10"/>
      <c r="S16" s="2"/>
    </row>
    <row r="17" spans="1:19" ht="15" customHeight="1" x14ac:dyDescent="0.3">
      <c r="A17" s="46" t="s">
        <v>61</v>
      </c>
      <c r="B17" s="48">
        <f>('FY2016 monetary budget'!F24+'FY2016 monetary budget'!F25)</f>
        <v>19500</v>
      </c>
      <c r="C17" s="49">
        <f t="shared" si="7"/>
        <v>0</v>
      </c>
      <c r="D17" s="50">
        <f t="shared" si="8"/>
        <v>-19500</v>
      </c>
      <c r="E17" s="10"/>
      <c r="F17" s="10"/>
      <c r="G17" s="10"/>
      <c r="H17" s="10"/>
      <c r="I17" s="10"/>
      <c r="J17" s="10"/>
      <c r="K17" s="10"/>
      <c r="L17" s="10"/>
      <c r="M17" s="10"/>
      <c r="N17" s="10"/>
      <c r="O17" s="10"/>
      <c r="P17" s="10"/>
      <c r="Q17" s="10"/>
      <c r="R17" s="10"/>
      <c r="S17" s="2"/>
    </row>
    <row r="18" spans="1:19" ht="15" customHeight="1" x14ac:dyDescent="0.3">
      <c r="A18" s="46" t="s">
        <v>63</v>
      </c>
      <c r="B18" s="48">
        <f>('FY2016 monetary budget'!F24+'FY2016 monetary budget'!F25)</f>
        <v>19500</v>
      </c>
      <c r="C18" s="49">
        <f t="shared" si="7"/>
        <v>0</v>
      </c>
      <c r="D18" s="50">
        <f t="shared" si="8"/>
        <v>-19500</v>
      </c>
      <c r="E18" s="10"/>
      <c r="F18" s="10"/>
      <c r="G18" s="10"/>
      <c r="H18" s="10"/>
      <c r="I18" s="10"/>
      <c r="J18" s="10"/>
      <c r="K18" s="10"/>
      <c r="L18" s="10"/>
      <c r="M18" s="10"/>
      <c r="N18" s="10"/>
      <c r="O18" s="10"/>
      <c r="P18" s="10"/>
      <c r="Q18" s="10"/>
      <c r="R18" s="10"/>
      <c r="S18" s="2"/>
    </row>
    <row r="19" spans="1:19" ht="15" customHeight="1" x14ac:dyDescent="0.3">
      <c r="A19" s="46" t="s">
        <v>66</v>
      </c>
      <c r="B19" s="48">
        <f>('FY2016 monetary budget'!F24+'FY2016 monetary budget'!F25)</f>
        <v>19500</v>
      </c>
      <c r="C19" s="49">
        <f t="shared" si="7"/>
        <v>0</v>
      </c>
      <c r="D19" s="50">
        <f t="shared" si="8"/>
        <v>-19500</v>
      </c>
      <c r="E19" s="10"/>
      <c r="F19" s="10"/>
      <c r="G19" s="10"/>
      <c r="H19" s="10"/>
      <c r="I19" s="10"/>
      <c r="J19" s="10"/>
      <c r="K19" s="10"/>
      <c r="L19" s="10"/>
      <c r="M19" s="10"/>
      <c r="N19" s="10"/>
      <c r="O19" s="10"/>
      <c r="P19" s="10"/>
      <c r="Q19" s="10"/>
      <c r="R19" s="10"/>
      <c r="S19" s="2"/>
    </row>
    <row r="20" spans="1:19" ht="15" customHeight="1" x14ac:dyDescent="0.3">
      <c r="A20" s="46" t="s">
        <v>67</v>
      </c>
      <c r="B20" s="48">
        <f>('FY2016 monetary budget'!F24+'FY2016 monetary budget'!F25)</f>
        <v>19500</v>
      </c>
      <c r="C20" s="49">
        <f t="shared" si="7"/>
        <v>0</v>
      </c>
      <c r="D20" s="50">
        <f t="shared" si="8"/>
        <v>-19500</v>
      </c>
      <c r="E20" s="10"/>
      <c r="F20" s="10"/>
      <c r="G20" s="10"/>
      <c r="H20" s="10"/>
      <c r="I20" s="10"/>
      <c r="J20" s="10"/>
      <c r="K20" s="10"/>
      <c r="L20" s="10"/>
      <c r="M20" s="10"/>
      <c r="N20" s="10"/>
      <c r="O20" s="10"/>
      <c r="P20" s="10"/>
      <c r="Q20" s="10"/>
      <c r="R20" s="10"/>
      <c r="S20" s="2"/>
    </row>
    <row r="21" spans="1:19" ht="15" customHeight="1" x14ac:dyDescent="0.3">
      <c r="A21" s="44" t="s">
        <v>43</v>
      </c>
      <c r="B21" s="68">
        <f t="shared" ref="B21:C21" si="9">SUM(B16:B20)</f>
        <v>80200</v>
      </c>
      <c r="C21" s="82">
        <f t="shared" si="9"/>
        <v>0</v>
      </c>
      <c r="D21" s="84">
        <f t="shared" si="8"/>
        <v>-80200</v>
      </c>
      <c r="E21" s="10"/>
      <c r="F21" s="10"/>
      <c r="G21" s="10"/>
      <c r="H21" s="10"/>
      <c r="I21" s="10"/>
      <c r="J21" s="10"/>
      <c r="K21" s="10"/>
      <c r="L21" s="10"/>
      <c r="M21" s="10"/>
      <c r="N21" s="10"/>
      <c r="O21" s="10"/>
      <c r="P21" s="10"/>
      <c r="Q21" s="10"/>
      <c r="R21" s="10"/>
      <c r="S21" s="2"/>
    </row>
    <row r="22" spans="1:19" ht="15" customHeight="1" x14ac:dyDescent="0.3">
      <c r="A22" s="2"/>
      <c r="B22" s="8"/>
      <c r="C22" s="2"/>
      <c r="D22" s="2"/>
      <c r="E22" s="10"/>
      <c r="F22" s="10"/>
      <c r="G22" s="10"/>
      <c r="H22" s="10"/>
      <c r="I22" s="10"/>
      <c r="J22" s="10"/>
      <c r="K22" s="10"/>
      <c r="L22" s="10"/>
      <c r="M22" s="10"/>
      <c r="N22" s="10"/>
      <c r="O22" s="10"/>
      <c r="P22" s="10"/>
      <c r="Q22" s="10"/>
      <c r="R22" s="10"/>
      <c r="S22" s="2"/>
    </row>
    <row r="23" spans="1:19" ht="15" customHeight="1" x14ac:dyDescent="0.3">
      <c r="A23" s="288" t="s">
        <v>263</v>
      </c>
      <c r="B23" s="88" t="s">
        <v>31</v>
      </c>
      <c r="C23" s="88" t="s">
        <v>33</v>
      </c>
      <c r="D23" s="88" t="s">
        <v>34</v>
      </c>
      <c r="E23" s="10"/>
      <c r="F23" s="10"/>
      <c r="G23" s="10"/>
      <c r="H23" s="10"/>
      <c r="I23" s="10"/>
      <c r="J23" s="10"/>
      <c r="K23" s="10"/>
      <c r="L23" s="10"/>
      <c r="M23" s="10"/>
      <c r="N23" s="10"/>
      <c r="O23" s="10"/>
      <c r="P23" s="10"/>
      <c r="Q23" s="10"/>
      <c r="R23" s="10"/>
      <c r="S23" s="2"/>
    </row>
    <row r="24" spans="1:19" ht="15" customHeight="1" x14ac:dyDescent="0.3">
      <c r="A24" s="287" t="s">
        <v>262</v>
      </c>
      <c r="B24" s="91">
        <v>1500</v>
      </c>
      <c r="C24" s="99">
        <f t="shared" ref="C24:C33" si="10">SUM(E24:R24)</f>
        <v>0</v>
      </c>
      <c r="D24" s="101">
        <f t="shared" ref="D24:D33" si="11">-(B24-C24)</f>
        <v>-1500</v>
      </c>
      <c r="E24" s="10"/>
      <c r="F24" s="10"/>
      <c r="G24" s="10"/>
      <c r="H24" s="10"/>
      <c r="I24" s="10"/>
      <c r="J24" s="10"/>
      <c r="K24" s="10"/>
      <c r="L24" s="10"/>
      <c r="M24" s="10"/>
      <c r="N24" s="10"/>
      <c r="O24" s="10"/>
      <c r="P24" s="10"/>
      <c r="Q24" s="10"/>
      <c r="R24" s="10"/>
      <c r="S24" s="80" t="s">
        <v>75</v>
      </c>
    </row>
    <row r="25" spans="1:19" ht="15" customHeight="1" x14ac:dyDescent="0.3">
      <c r="A25" s="94" t="s">
        <v>79</v>
      </c>
      <c r="B25" s="97">
        <f>'2016 MARCOM Budget'!J4</f>
        <v>48000</v>
      </c>
      <c r="C25" s="99">
        <f t="shared" si="10"/>
        <v>0</v>
      </c>
      <c r="D25" s="101">
        <f t="shared" si="11"/>
        <v>-48000</v>
      </c>
      <c r="E25" s="10"/>
      <c r="F25" s="10"/>
      <c r="G25" s="10"/>
      <c r="H25" s="10"/>
      <c r="I25" s="10"/>
      <c r="J25" s="10"/>
      <c r="K25" s="10"/>
      <c r="L25" s="10"/>
      <c r="M25" s="10"/>
      <c r="N25" s="10"/>
      <c r="O25" s="10"/>
      <c r="P25" s="10"/>
      <c r="Q25" s="10"/>
      <c r="R25" s="10"/>
      <c r="S25" s="80" t="s">
        <v>75</v>
      </c>
    </row>
    <row r="26" spans="1:19" ht="15" customHeight="1" x14ac:dyDescent="0.3">
      <c r="A26" s="94" t="s">
        <v>80</v>
      </c>
      <c r="B26" s="97">
        <f>'2016 MARCOM Budget'!J7</f>
        <v>750</v>
      </c>
      <c r="C26" s="99">
        <f t="shared" si="10"/>
        <v>0</v>
      </c>
      <c r="D26" s="101">
        <f t="shared" si="11"/>
        <v>-750</v>
      </c>
      <c r="E26" s="10"/>
      <c r="F26" s="10"/>
      <c r="G26" s="10"/>
      <c r="H26" s="10"/>
      <c r="I26" s="10"/>
      <c r="J26" s="10"/>
      <c r="K26" s="10"/>
      <c r="L26" s="10"/>
      <c r="M26" s="10"/>
      <c r="N26" s="10"/>
      <c r="O26" s="10"/>
      <c r="P26" s="10"/>
      <c r="Q26" s="10"/>
      <c r="R26" s="10"/>
      <c r="S26" s="2"/>
    </row>
    <row r="27" spans="1:19" ht="15" customHeight="1" x14ac:dyDescent="0.3">
      <c r="A27" s="94" t="s">
        <v>81</v>
      </c>
      <c r="B27" s="97">
        <f>'2016 MARCOM Budget'!J12</f>
        <v>2000</v>
      </c>
      <c r="C27" s="99">
        <f t="shared" si="10"/>
        <v>0</v>
      </c>
      <c r="D27" s="101">
        <f t="shared" si="11"/>
        <v>-2000</v>
      </c>
      <c r="E27" s="10"/>
      <c r="F27" s="10"/>
      <c r="G27" s="10"/>
      <c r="H27" s="10"/>
      <c r="I27" s="10"/>
      <c r="J27" s="10"/>
      <c r="K27" s="10"/>
      <c r="L27" s="10"/>
      <c r="M27" s="10"/>
      <c r="N27" s="10"/>
      <c r="O27" s="10"/>
      <c r="P27" s="10"/>
      <c r="Q27" s="10"/>
      <c r="R27" s="10"/>
      <c r="S27" s="80" t="s">
        <v>75</v>
      </c>
    </row>
    <row r="28" spans="1:19" ht="15" customHeight="1" x14ac:dyDescent="0.3">
      <c r="A28" s="94" t="s">
        <v>83</v>
      </c>
      <c r="B28" s="97">
        <f>'2016 MARCOM Budget'!J15</f>
        <v>0</v>
      </c>
      <c r="C28" s="99">
        <f t="shared" si="10"/>
        <v>0</v>
      </c>
      <c r="D28" s="101">
        <f t="shared" si="11"/>
        <v>0</v>
      </c>
      <c r="E28" s="10"/>
      <c r="F28" s="10"/>
      <c r="G28" s="10"/>
      <c r="H28" s="10"/>
      <c r="I28" s="10"/>
      <c r="J28" s="10"/>
      <c r="K28" s="10"/>
      <c r="L28" s="10"/>
      <c r="M28" s="10"/>
      <c r="N28" s="10"/>
      <c r="O28" s="10"/>
      <c r="P28" s="10"/>
      <c r="Q28" s="10"/>
      <c r="R28" s="10"/>
      <c r="S28" s="80" t="s">
        <v>75</v>
      </c>
    </row>
    <row r="29" spans="1:19" ht="15" customHeight="1" x14ac:dyDescent="0.3">
      <c r="A29" s="94" t="s">
        <v>86</v>
      </c>
      <c r="B29" s="97">
        <f>'2016 MARCOM Budget'!J16</f>
        <v>28500</v>
      </c>
      <c r="C29" s="99">
        <f t="shared" si="10"/>
        <v>0</v>
      </c>
      <c r="D29" s="101">
        <f t="shared" si="11"/>
        <v>-28500</v>
      </c>
      <c r="E29" s="10"/>
      <c r="F29" s="10"/>
      <c r="G29" s="10"/>
      <c r="H29" s="10"/>
      <c r="I29" s="10"/>
      <c r="J29" s="10"/>
      <c r="K29" s="10"/>
      <c r="L29" s="10"/>
      <c r="M29" s="10"/>
      <c r="N29" s="10"/>
      <c r="O29" s="10"/>
      <c r="P29" s="10"/>
      <c r="Q29" s="10"/>
      <c r="R29" s="10"/>
      <c r="S29" s="80" t="s">
        <v>75</v>
      </c>
    </row>
    <row r="30" spans="1:19" ht="15" customHeight="1" x14ac:dyDescent="0.3">
      <c r="A30" s="94" t="s">
        <v>92</v>
      </c>
      <c r="B30" s="97">
        <f>'2016 MARCOM Budget'!J17</f>
        <v>2500</v>
      </c>
      <c r="C30" s="99">
        <f t="shared" si="10"/>
        <v>0</v>
      </c>
      <c r="D30" s="101">
        <f t="shared" si="11"/>
        <v>-2500</v>
      </c>
      <c r="E30" s="10"/>
      <c r="F30" s="10"/>
      <c r="G30" s="10"/>
      <c r="H30" s="10"/>
      <c r="I30" s="10"/>
      <c r="J30" s="10"/>
      <c r="K30" s="10"/>
      <c r="L30" s="10"/>
      <c r="M30" s="10"/>
      <c r="N30" s="10"/>
      <c r="O30" s="10"/>
      <c r="P30" s="10"/>
      <c r="Q30" s="10"/>
      <c r="R30" s="10"/>
      <c r="S30" s="80" t="s">
        <v>75</v>
      </c>
    </row>
    <row r="31" spans="1:19" ht="15" customHeight="1" x14ac:dyDescent="0.3">
      <c r="A31" s="94" t="s">
        <v>95</v>
      </c>
      <c r="B31" s="97">
        <f>'2016 MARCOM Budget'!H19</f>
        <v>3050</v>
      </c>
      <c r="C31" s="99">
        <f t="shared" si="10"/>
        <v>0</v>
      </c>
      <c r="D31" s="101">
        <f t="shared" si="11"/>
        <v>-3050</v>
      </c>
      <c r="E31" s="10"/>
      <c r="F31" s="10"/>
      <c r="G31" s="10"/>
      <c r="H31" s="10"/>
      <c r="I31" s="10"/>
      <c r="J31" s="10"/>
      <c r="K31" s="10"/>
      <c r="L31" s="10"/>
      <c r="M31" s="10"/>
      <c r="N31" s="10"/>
      <c r="O31" s="10"/>
      <c r="P31" s="10"/>
      <c r="Q31" s="10"/>
      <c r="R31" s="10"/>
      <c r="S31" s="2"/>
    </row>
    <row r="32" spans="1:19" ht="15" customHeight="1" x14ac:dyDescent="0.3">
      <c r="A32" s="94" t="s">
        <v>96</v>
      </c>
      <c r="B32" s="97">
        <f>'2016 MARCOM Budget'!H24</f>
        <v>0</v>
      </c>
      <c r="C32" s="99">
        <f t="shared" si="10"/>
        <v>0</v>
      </c>
      <c r="D32" s="101">
        <f t="shared" si="11"/>
        <v>0</v>
      </c>
      <c r="E32" s="10"/>
      <c r="F32" s="10"/>
      <c r="G32" s="10"/>
      <c r="H32" s="10"/>
      <c r="I32" s="10"/>
      <c r="J32" s="10"/>
      <c r="K32" s="10"/>
      <c r="L32" s="10"/>
      <c r="M32" s="10"/>
      <c r="N32" s="10"/>
      <c r="O32" s="10"/>
      <c r="P32" s="10"/>
      <c r="Q32" s="10"/>
      <c r="R32" s="10"/>
      <c r="S32" s="2"/>
    </row>
    <row r="33" spans="1:19" ht="15" customHeight="1" x14ac:dyDescent="0.3">
      <c r="A33" s="287" t="s">
        <v>264</v>
      </c>
      <c r="B33" s="109"/>
      <c r="C33" s="99">
        <f t="shared" si="10"/>
        <v>0</v>
      </c>
      <c r="D33" s="101">
        <f t="shared" si="11"/>
        <v>0</v>
      </c>
      <c r="E33" s="110"/>
      <c r="F33" s="110"/>
      <c r="G33" s="110"/>
      <c r="H33" s="110"/>
      <c r="I33" s="110"/>
      <c r="J33" s="110"/>
      <c r="K33" s="110"/>
      <c r="L33" s="110"/>
      <c r="M33" s="110"/>
      <c r="N33" s="110"/>
      <c r="O33" s="110"/>
      <c r="P33" s="110"/>
      <c r="Q33" s="110"/>
      <c r="R33" s="110"/>
      <c r="S33" s="2"/>
    </row>
    <row r="34" spans="1:19" ht="15" customHeight="1" x14ac:dyDescent="0.3">
      <c r="A34" s="86" t="s">
        <v>43</v>
      </c>
      <c r="B34" s="111">
        <f>SUM(B24:B32)</f>
        <v>86300</v>
      </c>
      <c r="C34" s="111">
        <f>SUM(C24:C33)</f>
        <v>0</v>
      </c>
      <c r="D34" s="111">
        <f>-(B34-C34)</f>
        <v>-86300</v>
      </c>
      <c r="E34" s="10"/>
      <c r="F34" s="10"/>
      <c r="G34" s="10"/>
      <c r="H34" s="10"/>
      <c r="I34" s="10"/>
      <c r="J34" s="10"/>
      <c r="K34" s="10"/>
      <c r="L34" s="10"/>
      <c r="M34" s="10"/>
      <c r="N34" s="10"/>
      <c r="O34" s="10"/>
      <c r="P34" s="10"/>
      <c r="Q34" s="10"/>
      <c r="R34" s="10"/>
      <c r="S34" s="2"/>
    </row>
    <row r="35" spans="1:19" ht="15" customHeight="1" x14ac:dyDescent="0.3">
      <c r="A35" s="2"/>
      <c r="B35" s="8"/>
      <c r="C35" s="2"/>
      <c r="D35" s="2"/>
      <c r="E35" s="2"/>
      <c r="F35" s="2"/>
      <c r="G35" s="2"/>
      <c r="H35" s="2"/>
      <c r="I35" s="2"/>
      <c r="J35" s="2"/>
      <c r="K35" s="2"/>
      <c r="L35" s="2"/>
      <c r="M35" s="2"/>
      <c r="N35" s="2"/>
      <c r="O35" s="2"/>
      <c r="P35" s="2"/>
      <c r="Q35" s="2"/>
      <c r="R35" s="2"/>
      <c r="S35" s="2"/>
    </row>
    <row r="36" spans="1:19" ht="15" customHeight="1" x14ac:dyDescent="0.3">
      <c r="A36" s="115" t="s">
        <v>115</v>
      </c>
      <c r="B36" s="295" t="s">
        <v>116</v>
      </c>
      <c r="C36" s="296"/>
      <c r="D36" s="296"/>
      <c r="E36" s="297" t="s">
        <v>118</v>
      </c>
      <c r="F36" s="294"/>
      <c r="G36" s="294"/>
      <c r="H36" s="294"/>
      <c r="I36" s="294"/>
      <c r="J36" s="294"/>
      <c r="K36" s="294"/>
      <c r="L36" s="294"/>
      <c r="M36" s="294"/>
      <c r="N36" s="294"/>
      <c r="O36" s="294"/>
      <c r="P36" s="294"/>
      <c r="Q36" s="294"/>
      <c r="R36" s="294"/>
      <c r="S36" s="2"/>
    </row>
    <row r="37" spans="1:19" ht="15" customHeight="1" x14ac:dyDescent="0.3">
      <c r="A37" s="119" t="s">
        <v>54</v>
      </c>
      <c r="B37" s="121">
        <f>'FY2016 workload support'!D3</f>
        <v>24</v>
      </c>
      <c r="C37" s="125">
        <f t="shared" ref="C37:C61" si="12">SUM(E37:R37)</f>
        <v>0</v>
      </c>
      <c r="D37" s="125">
        <f t="shared" ref="D37:D61" si="13">-(B37-C37)</f>
        <v>-24</v>
      </c>
      <c r="E37" s="138"/>
      <c r="F37" s="138"/>
      <c r="G37" s="138"/>
      <c r="H37" s="138"/>
      <c r="I37" s="138"/>
      <c r="J37" s="138"/>
      <c r="K37" s="138"/>
      <c r="L37" s="138"/>
      <c r="M37" s="138"/>
      <c r="N37" s="138"/>
      <c r="O37" s="138"/>
      <c r="P37" s="138"/>
      <c r="Q37" s="138"/>
      <c r="R37" s="138"/>
      <c r="S37" s="2"/>
    </row>
    <row r="38" spans="1:19" ht="15" customHeight="1" x14ac:dyDescent="0.3">
      <c r="A38" s="146" t="s">
        <v>109</v>
      </c>
      <c r="B38" s="121">
        <f>'FY2016 workload support'!D4</f>
        <v>21</v>
      </c>
      <c r="C38" s="125">
        <f t="shared" si="12"/>
        <v>0</v>
      </c>
      <c r="D38" s="125">
        <f t="shared" si="13"/>
        <v>-21</v>
      </c>
      <c r="E38" s="138"/>
      <c r="F38" s="138"/>
      <c r="G38" s="138"/>
      <c r="H38" s="138"/>
      <c r="I38" s="138"/>
      <c r="J38" s="138"/>
      <c r="K38" s="138"/>
      <c r="L38" s="138"/>
      <c r="M38" s="138"/>
      <c r="N38" s="138"/>
      <c r="O38" s="138"/>
      <c r="P38" s="138"/>
      <c r="Q38" s="138"/>
      <c r="R38" s="138"/>
      <c r="S38" s="2"/>
    </row>
    <row r="39" spans="1:19" ht="15" customHeight="1" x14ac:dyDescent="0.3">
      <c r="A39" s="146" t="s">
        <v>132</v>
      </c>
      <c r="B39" s="121">
        <f>'FY2016 workload support'!D5</f>
        <v>21</v>
      </c>
      <c r="C39" s="125">
        <f t="shared" si="12"/>
        <v>0</v>
      </c>
      <c r="D39" s="125">
        <f t="shared" si="13"/>
        <v>-21</v>
      </c>
      <c r="E39" s="138"/>
      <c r="F39" s="138"/>
      <c r="G39" s="138"/>
      <c r="H39" s="138"/>
      <c r="I39" s="138"/>
      <c r="J39" s="138"/>
      <c r="K39" s="138"/>
      <c r="L39" s="138"/>
      <c r="M39" s="138"/>
      <c r="N39" s="138"/>
      <c r="O39" s="138"/>
      <c r="P39" s="138"/>
      <c r="Q39" s="138"/>
      <c r="R39" s="138"/>
      <c r="S39" s="2"/>
    </row>
    <row r="40" spans="1:19" ht="15" customHeight="1" x14ac:dyDescent="0.3">
      <c r="A40" s="146" t="s">
        <v>114</v>
      </c>
      <c r="B40" s="121">
        <f>'FY2016 workload support'!D6</f>
        <v>21</v>
      </c>
      <c r="C40" s="125">
        <f t="shared" si="12"/>
        <v>0</v>
      </c>
      <c r="D40" s="125">
        <f t="shared" si="13"/>
        <v>-21</v>
      </c>
      <c r="E40" s="138"/>
      <c r="F40" s="138"/>
      <c r="G40" s="138"/>
      <c r="H40" s="138"/>
      <c r="I40" s="138"/>
      <c r="J40" s="138"/>
      <c r="K40" s="138"/>
      <c r="L40" s="138"/>
      <c r="M40" s="138"/>
      <c r="N40" s="138"/>
      <c r="O40" s="138"/>
      <c r="P40" s="138"/>
      <c r="Q40" s="138"/>
      <c r="R40" s="138"/>
      <c r="S40" s="2"/>
    </row>
    <row r="41" spans="1:19" ht="15" customHeight="1" x14ac:dyDescent="0.3">
      <c r="A41" s="146" t="s">
        <v>117</v>
      </c>
      <c r="B41" s="121">
        <f>'FY2016 workload support'!D7</f>
        <v>21</v>
      </c>
      <c r="C41" s="125">
        <f t="shared" si="12"/>
        <v>0</v>
      </c>
      <c r="D41" s="125">
        <f t="shared" si="13"/>
        <v>-21</v>
      </c>
      <c r="E41" s="138"/>
      <c r="F41" s="138"/>
      <c r="G41" s="138"/>
      <c r="H41" s="138"/>
      <c r="I41" s="138"/>
      <c r="J41" s="138"/>
      <c r="K41" s="138"/>
      <c r="L41" s="138"/>
      <c r="M41" s="138"/>
      <c r="N41" s="138"/>
      <c r="O41" s="138"/>
      <c r="P41" s="138"/>
      <c r="Q41" s="138"/>
      <c r="R41" s="138"/>
      <c r="S41" s="2"/>
    </row>
    <row r="42" spans="1:19" ht="15" customHeight="1" x14ac:dyDescent="0.3">
      <c r="A42" s="146" t="s">
        <v>77</v>
      </c>
      <c r="B42" s="121">
        <f>'FY2016 workload support'!D8</f>
        <v>21</v>
      </c>
      <c r="C42" s="125">
        <f t="shared" si="12"/>
        <v>0</v>
      </c>
      <c r="D42" s="125">
        <f t="shared" si="13"/>
        <v>-21</v>
      </c>
      <c r="E42" s="138"/>
      <c r="F42" s="138"/>
      <c r="G42" s="138"/>
      <c r="H42" s="138"/>
      <c r="I42" s="138"/>
      <c r="J42" s="138"/>
      <c r="K42" s="138"/>
      <c r="L42" s="138"/>
      <c r="M42" s="138"/>
      <c r="N42" s="138"/>
      <c r="O42" s="138"/>
      <c r="P42" s="138"/>
      <c r="Q42" s="138"/>
      <c r="R42" s="138"/>
      <c r="S42" s="2"/>
    </row>
    <row r="43" spans="1:19" ht="15" customHeight="1" x14ac:dyDescent="0.3">
      <c r="A43" s="119" t="s">
        <v>133</v>
      </c>
      <c r="B43" s="121">
        <f>'FY2016 workload support'!D12</f>
        <v>20</v>
      </c>
      <c r="C43" s="125">
        <f t="shared" si="12"/>
        <v>0</v>
      </c>
      <c r="D43" s="125">
        <f t="shared" si="13"/>
        <v>-20</v>
      </c>
      <c r="E43" s="138"/>
      <c r="F43" s="138"/>
      <c r="G43" s="138"/>
      <c r="H43" s="138"/>
      <c r="I43" s="138"/>
      <c r="J43" s="138"/>
      <c r="K43" s="138"/>
      <c r="L43" s="138"/>
      <c r="M43" s="138"/>
      <c r="N43" s="138"/>
      <c r="O43" s="138"/>
      <c r="P43" s="138"/>
      <c r="Q43" s="138"/>
      <c r="R43" s="138"/>
      <c r="S43" s="2"/>
    </row>
    <row r="44" spans="1:19" ht="15" customHeight="1" x14ac:dyDescent="0.3">
      <c r="A44" s="119" t="s">
        <v>136</v>
      </c>
      <c r="B44" s="121">
        <f>'FY2016 workload support'!D13</f>
        <v>50</v>
      </c>
      <c r="C44" s="125">
        <f t="shared" si="12"/>
        <v>0</v>
      </c>
      <c r="D44" s="125">
        <f t="shared" si="13"/>
        <v>-50</v>
      </c>
      <c r="E44" s="138"/>
      <c r="F44" s="138"/>
      <c r="G44" s="138"/>
      <c r="H44" s="138"/>
      <c r="I44" s="138"/>
      <c r="J44" s="138"/>
      <c r="K44" s="138"/>
      <c r="L44" s="138"/>
      <c r="M44" s="138"/>
      <c r="N44" s="138"/>
      <c r="O44" s="138"/>
      <c r="P44" s="138"/>
      <c r="Q44" s="138"/>
      <c r="R44" s="138"/>
      <c r="S44" s="2"/>
    </row>
    <row r="45" spans="1:19" ht="15" customHeight="1" x14ac:dyDescent="0.3">
      <c r="A45" s="119" t="s">
        <v>139</v>
      </c>
      <c r="B45" s="121">
        <f>'FY2016 workload support'!D14/4</f>
        <v>92.5</v>
      </c>
      <c r="C45" s="125">
        <f t="shared" si="12"/>
        <v>0</v>
      </c>
      <c r="D45" s="125">
        <f t="shared" si="13"/>
        <v>-92.5</v>
      </c>
      <c r="E45" s="138"/>
      <c r="F45" s="138"/>
      <c r="G45" s="138"/>
      <c r="H45" s="138"/>
      <c r="I45" s="138"/>
      <c r="J45" s="138"/>
      <c r="K45" s="138"/>
      <c r="L45" s="138"/>
      <c r="M45" s="138"/>
      <c r="N45" s="138"/>
      <c r="O45" s="138"/>
      <c r="P45" s="138"/>
      <c r="Q45" s="138"/>
      <c r="R45" s="138"/>
      <c r="S45" s="2"/>
    </row>
    <row r="46" spans="1:19" ht="15" customHeight="1" x14ac:dyDescent="0.3">
      <c r="A46" s="119" t="s">
        <v>140</v>
      </c>
      <c r="B46" s="121">
        <f>'FY2016 workload support'!D14/4</f>
        <v>92.5</v>
      </c>
      <c r="C46" s="125">
        <f t="shared" si="12"/>
        <v>0</v>
      </c>
      <c r="D46" s="125">
        <f t="shared" si="13"/>
        <v>-92.5</v>
      </c>
      <c r="E46" s="138"/>
      <c r="F46" s="138"/>
      <c r="G46" s="138"/>
      <c r="H46" s="138"/>
      <c r="I46" s="138"/>
      <c r="J46" s="138"/>
      <c r="K46" s="138"/>
      <c r="L46" s="138"/>
      <c r="M46" s="138"/>
      <c r="N46" s="138"/>
      <c r="O46" s="138"/>
      <c r="P46" s="138"/>
      <c r="Q46" s="138"/>
      <c r="R46" s="138"/>
      <c r="S46" s="2"/>
    </row>
    <row r="47" spans="1:19" ht="15" customHeight="1" x14ac:dyDescent="0.3">
      <c r="A47" s="119" t="s">
        <v>141</v>
      </c>
      <c r="B47" s="121">
        <f>'FY2016 workload support'!D14/4</f>
        <v>92.5</v>
      </c>
      <c r="C47" s="125">
        <f t="shared" si="12"/>
        <v>0</v>
      </c>
      <c r="D47" s="125">
        <f t="shared" si="13"/>
        <v>-92.5</v>
      </c>
      <c r="E47" s="138"/>
      <c r="F47" s="138"/>
      <c r="G47" s="138"/>
      <c r="H47" s="138"/>
      <c r="I47" s="138"/>
      <c r="J47" s="138"/>
      <c r="K47" s="138"/>
      <c r="L47" s="138"/>
      <c r="M47" s="138"/>
      <c r="N47" s="138"/>
      <c r="O47" s="138"/>
      <c r="P47" s="138"/>
      <c r="Q47" s="138"/>
      <c r="R47" s="138"/>
      <c r="S47" s="2"/>
    </row>
    <row r="48" spans="1:19" ht="15" customHeight="1" x14ac:dyDescent="0.3">
      <c r="A48" s="119" t="s">
        <v>145</v>
      </c>
      <c r="B48" s="121">
        <f>'FY2016 workload support'!D14/4</f>
        <v>92.5</v>
      </c>
      <c r="C48" s="125">
        <f t="shared" si="12"/>
        <v>0</v>
      </c>
      <c r="D48" s="125">
        <f t="shared" si="13"/>
        <v>-92.5</v>
      </c>
      <c r="E48" s="138"/>
      <c r="F48" s="138"/>
      <c r="G48" s="138"/>
      <c r="H48" s="138"/>
      <c r="I48" s="138"/>
      <c r="J48" s="138"/>
      <c r="K48" s="138"/>
      <c r="L48" s="138"/>
      <c r="M48" s="138"/>
      <c r="N48" s="138"/>
      <c r="O48" s="138"/>
      <c r="P48" s="138"/>
      <c r="Q48" s="138"/>
      <c r="R48" s="138"/>
      <c r="S48" s="2"/>
    </row>
    <row r="49" spans="1:19" ht="15" customHeight="1" x14ac:dyDescent="0.3">
      <c r="A49" s="119" t="s">
        <v>138</v>
      </c>
      <c r="B49" s="121">
        <f>'FY2016 workload support'!D15</f>
        <v>20</v>
      </c>
      <c r="C49" s="125">
        <f t="shared" si="12"/>
        <v>0</v>
      </c>
      <c r="D49" s="125">
        <f t="shared" si="13"/>
        <v>-20</v>
      </c>
      <c r="E49" s="138"/>
      <c r="F49" s="138"/>
      <c r="G49" s="138"/>
      <c r="H49" s="138"/>
      <c r="I49" s="138"/>
      <c r="J49" s="138"/>
      <c r="K49" s="138"/>
      <c r="L49" s="138"/>
      <c r="M49" s="138"/>
      <c r="N49" s="138"/>
      <c r="O49" s="138"/>
      <c r="P49" s="138"/>
      <c r="Q49" s="138"/>
      <c r="R49" s="138"/>
      <c r="S49" s="2"/>
    </row>
    <row r="50" spans="1:19" ht="15" customHeight="1" x14ac:dyDescent="0.3">
      <c r="A50" s="119" t="s">
        <v>146</v>
      </c>
      <c r="B50" s="121">
        <f>'FY2016 workload support'!D16</f>
        <v>40</v>
      </c>
      <c r="C50" s="125">
        <f t="shared" si="12"/>
        <v>0</v>
      </c>
      <c r="D50" s="125">
        <f t="shared" si="13"/>
        <v>-40</v>
      </c>
      <c r="E50" s="138"/>
      <c r="F50" s="138"/>
      <c r="G50" s="138"/>
      <c r="H50" s="138"/>
      <c r="I50" s="138"/>
      <c r="J50" s="138"/>
      <c r="K50" s="138"/>
      <c r="L50" s="138"/>
      <c r="M50" s="138"/>
      <c r="N50" s="138"/>
      <c r="O50" s="138"/>
      <c r="P50" s="138"/>
      <c r="Q50" s="138"/>
      <c r="R50" s="138"/>
      <c r="S50" s="2"/>
    </row>
    <row r="51" spans="1:19" ht="15" customHeight="1" x14ac:dyDescent="0.3">
      <c r="A51" s="119" t="s">
        <v>147</v>
      </c>
      <c r="B51" s="121">
        <f>'FY2016 workload support'!D17</f>
        <v>12</v>
      </c>
      <c r="C51" s="125">
        <f t="shared" si="12"/>
        <v>0</v>
      </c>
      <c r="D51" s="125">
        <f t="shared" si="13"/>
        <v>-12</v>
      </c>
      <c r="E51" s="138"/>
      <c r="F51" s="138"/>
      <c r="G51" s="138"/>
      <c r="H51" s="138"/>
      <c r="I51" s="138"/>
      <c r="J51" s="138"/>
      <c r="K51" s="138"/>
      <c r="L51" s="138"/>
      <c r="M51" s="138"/>
      <c r="N51" s="138"/>
      <c r="O51" s="138"/>
      <c r="P51" s="138"/>
      <c r="Q51" s="138"/>
      <c r="R51" s="138"/>
      <c r="S51" s="2"/>
    </row>
    <row r="52" spans="1:19" ht="15" customHeight="1" x14ac:dyDescent="0.3">
      <c r="A52" s="119" t="s">
        <v>148</v>
      </c>
      <c r="B52" s="121">
        <f>'FY2016 workload support'!D18</f>
        <v>20</v>
      </c>
      <c r="C52" s="125">
        <f t="shared" si="12"/>
        <v>0</v>
      </c>
      <c r="D52" s="125">
        <f t="shared" si="13"/>
        <v>-20</v>
      </c>
      <c r="E52" s="138"/>
      <c r="F52" s="138"/>
      <c r="G52" s="138"/>
      <c r="H52" s="138"/>
      <c r="I52" s="138"/>
      <c r="J52" s="138"/>
      <c r="K52" s="138"/>
      <c r="L52" s="138"/>
      <c r="M52" s="138"/>
      <c r="N52" s="138"/>
      <c r="O52" s="138"/>
      <c r="P52" s="138"/>
      <c r="Q52" s="138"/>
      <c r="R52" s="138"/>
      <c r="S52" s="2"/>
    </row>
    <row r="53" spans="1:19" ht="15" customHeight="1" x14ac:dyDescent="0.3">
      <c r="A53" s="119" t="s">
        <v>149</v>
      </c>
      <c r="B53" s="121">
        <f>'FY2016 workload support'!D20</f>
        <v>24</v>
      </c>
      <c r="C53" s="125">
        <f t="shared" si="12"/>
        <v>0</v>
      </c>
      <c r="D53" s="125">
        <f t="shared" si="13"/>
        <v>-24</v>
      </c>
      <c r="E53" s="138"/>
      <c r="F53" s="138"/>
      <c r="G53" s="138"/>
      <c r="H53" s="138"/>
      <c r="I53" s="138"/>
      <c r="J53" s="138"/>
      <c r="K53" s="138"/>
      <c r="L53" s="138"/>
      <c r="M53" s="138"/>
      <c r="N53" s="138"/>
      <c r="O53" s="138"/>
      <c r="P53" s="138"/>
      <c r="Q53" s="138"/>
      <c r="R53" s="138"/>
      <c r="S53" s="2"/>
    </row>
    <row r="54" spans="1:19" ht="15" customHeight="1" x14ac:dyDescent="0.3">
      <c r="A54" s="146" t="s">
        <v>79</v>
      </c>
      <c r="B54" s="121">
        <f>'2016 MARCOM Budget'!K4*20</f>
        <v>60</v>
      </c>
      <c r="C54" s="125">
        <f t="shared" si="12"/>
        <v>0</v>
      </c>
      <c r="D54" s="125">
        <f t="shared" si="13"/>
        <v>-60</v>
      </c>
      <c r="E54" s="138"/>
      <c r="F54" s="138"/>
      <c r="G54" s="138"/>
      <c r="H54" s="138"/>
      <c r="I54" s="138"/>
      <c r="J54" s="138"/>
      <c r="K54" s="138"/>
      <c r="L54" s="138"/>
      <c r="M54" s="138"/>
      <c r="N54" s="138"/>
      <c r="O54" s="138"/>
      <c r="P54" s="138"/>
      <c r="Q54" s="138"/>
      <c r="R54" s="138"/>
      <c r="S54" s="2"/>
    </row>
    <row r="55" spans="1:19" ht="15" customHeight="1" x14ac:dyDescent="0.3">
      <c r="A55" s="146" t="s">
        <v>80</v>
      </c>
      <c r="B55" s="121">
        <f>'2016 MARCOM Budget'!K7*20</f>
        <v>5</v>
      </c>
      <c r="C55" s="125">
        <f t="shared" si="12"/>
        <v>0</v>
      </c>
      <c r="D55" s="125">
        <f t="shared" si="13"/>
        <v>-5</v>
      </c>
      <c r="E55" s="138"/>
      <c r="F55" s="138"/>
      <c r="G55" s="138"/>
      <c r="H55" s="138"/>
      <c r="I55" s="138"/>
      <c r="J55" s="138"/>
      <c r="K55" s="138"/>
      <c r="L55" s="138"/>
      <c r="M55" s="138"/>
      <c r="N55" s="138"/>
      <c r="O55" s="138"/>
      <c r="P55" s="138"/>
      <c r="Q55" s="138"/>
      <c r="R55" s="138"/>
      <c r="S55" s="2"/>
    </row>
    <row r="56" spans="1:19" ht="15" customHeight="1" x14ac:dyDescent="0.3">
      <c r="A56" s="146" t="s">
        <v>81</v>
      </c>
      <c r="B56" s="121">
        <f>'2016 MARCOM Budget'!I9*20</f>
        <v>28</v>
      </c>
      <c r="C56" s="125">
        <f t="shared" si="12"/>
        <v>0</v>
      </c>
      <c r="D56" s="125">
        <f t="shared" si="13"/>
        <v>-28</v>
      </c>
      <c r="E56" s="138"/>
      <c r="F56" s="138"/>
      <c r="G56" s="138"/>
      <c r="H56" s="138"/>
      <c r="I56" s="138"/>
      <c r="J56" s="138"/>
      <c r="K56" s="138"/>
      <c r="L56" s="138"/>
      <c r="M56" s="138"/>
      <c r="N56" s="138"/>
      <c r="O56" s="138"/>
      <c r="P56" s="138"/>
      <c r="Q56" s="138"/>
      <c r="R56" s="138"/>
      <c r="S56" s="2"/>
    </row>
    <row r="57" spans="1:19" ht="15" customHeight="1" x14ac:dyDescent="0.3">
      <c r="A57" s="146" t="s">
        <v>83</v>
      </c>
      <c r="B57" s="121">
        <f>'2016 MARCOM Budget'!K15*20</f>
        <v>0</v>
      </c>
      <c r="C57" s="125">
        <f t="shared" si="12"/>
        <v>0</v>
      </c>
      <c r="D57" s="125">
        <f t="shared" si="13"/>
        <v>0</v>
      </c>
      <c r="E57" s="138"/>
      <c r="F57" s="138"/>
      <c r="G57" s="138"/>
      <c r="H57" s="138"/>
      <c r="I57" s="138"/>
      <c r="J57" s="138"/>
      <c r="K57" s="138"/>
      <c r="L57" s="138"/>
      <c r="M57" s="138"/>
      <c r="N57" s="138"/>
      <c r="O57" s="138"/>
      <c r="P57" s="138"/>
      <c r="Q57" s="138"/>
      <c r="R57" s="138"/>
      <c r="S57" s="2"/>
    </row>
    <row r="58" spans="1:19" ht="15" customHeight="1" x14ac:dyDescent="0.3">
      <c r="A58" s="146" t="s">
        <v>86</v>
      </c>
      <c r="B58" s="121">
        <f>'2016 MARCOM Budget'!K16*20</f>
        <v>36.200000000000003</v>
      </c>
      <c r="C58" s="125">
        <f t="shared" si="12"/>
        <v>0</v>
      </c>
      <c r="D58" s="125">
        <f t="shared" si="13"/>
        <v>-36.200000000000003</v>
      </c>
      <c r="E58" s="138"/>
      <c r="F58" s="138"/>
      <c r="G58" s="138"/>
      <c r="H58" s="138"/>
      <c r="I58" s="138"/>
      <c r="J58" s="138"/>
      <c r="K58" s="138"/>
      <c r="L58" s="138"/>
      <c r="M58" s="138"/>
      <c r="N58" s="138"/>
      <c r="O58" s="138"/>
      <c r="P58" s="138"/>
      <c r="Q58" s="138"/>
      <c r="R58" s="138"/>
      <c r="S58" s="2"/>
    </row>
    <row r="59" spans="1:19" ht="15" customHeight="1" x14ac:dyDescent="0.3">
      <c r="A59" s="146" t="s">
        <v>92</v>
      </c>
      <c r="B59" s="121">
        <f>'2016 MARCOM Budget'!K17*20</f>
        <v>2</v>
      </c>
      <c r="C59" s="125">
        <f t="shared" si="12"/>
        <v>0</v>
      </c>
      <c r="D59" s="125">
        <f t="shared" si="13"/>
        <v>-2</v>
      </c>
      <c r="E59" s="138"/>
      <c r="F59" s="138"/>
      <c r="G59" s="138"/>
      <c r="H59" s="138"/>
      <c r="I59" s="138"/>
      <c r="J59" s="138"/>
      <c r="K59" s="138"/>
      <c r="L59" s="138"/>
      <c r="M59" s="138"/>
      <c r="N59" s="138"/>
      <c r="O59" s="138"/>
      <c r="P59" s="138"/>
      <c r="Q59" s="138"/>
      <c r="R59" s="138"/>
      <c r="S59" s="2"/>
    </row>
    <row r="60" spans="1:19" ht="15" customHeight="1" x14ac:dyDescent="0.3">
      <c r="A60" s="146" t="s">
        <v>95</v>
      </c>
      <c r="B60" s="121">
        <f>'2016 MARCOM Budget'!I19*20</f>
        <v>18.600000000000001</v>
      </c>
      <c r="C60" s="125">
        <f t="shared" si="12"/>
        <v>0</v>
      </c>
      <c r="D60" s="125">
        <f t="shared" si="13"/>
        <v>-18.600000000000001</v>
      </c>
      <c r="E60" s="138"/>
      <c r="F60" s="138"/>
      <c r="G60" s="138"/>
      <c r="H60" s="138"/>
      <c r="I60" s="138"/>
      <c r="J60" s="138"/>
      <c r="K60" s="138"/>
      <c r="L60" s="138"/>
      <c r="M60" s="138"/>
      <c r="N60" s="138"/>
      <c r="O60" s="138"/>
      <c r="P60" s="138"/>
      <c r="Q60" s="138"/>
      <c r="R60" s="138"/>
      <c r="S60" s="2"/>
    </row>
    <row r="61" spans="1:19" ht="15" customHeight="1" x14ac:dyDescent="0.3">
      <c r="A61" s="146" t="s">
        <v>96</v>
      </c>
      <c r="B61" s="121">
        <f>'2016 MARCOM Budget'!I24*20</f>
        <v>52</v>
      </c>
      <c r="C61" s="125">
        <f t="shared" si="12"/>
        <v>0</v>
      </c>
      <c r="D61" s="125">
        <f t="shared" si="13"/>
        <v>-52</v>
      </c>
      <c r="E61" s="138"/>
      <c r="F61" s="138"/>
      <c r="G61" s="138"/>
      <c r="H61" s="138"/>
      <c r="I61" s="138"/>
      <c r="J61" s="138"/>
      <c r="K61" s="138"/>
      <c r="L61" s="138"/>
      <c r="M61" s="138"/>
      <c r="N61" s="138"/>
      <c r="O61" s="138"/>
      <c r="P61" s="138"/>
      <c r="Q61" s="138"/>
      <c r="R61" s="138"/>
      <c r="S61" s="2"/>
    </row>
    <row r="62" spans="1:19" ht="15" customHeight="1" x14ac:dyDescent="0.3">
      <c r="A62" s="175" t="s">
        <v>154</v>
      </c>
      <c r="B62" s="185">
        <f t="shared" ref="B62:I62" si="14">SUM(B37:B61)</f>
        <v>886.80000000000007</v>
      </c>
      <c r="C62" s="185">
        <f t="shared" si="14"/>
        <v>0</v>
      </c>
      <c r="D62" s="185">
        <f t="shared" si="14"/>
        <v>-886.80000000000007</v>
      </c>
      <c r="E62" s="188">
        <f t="shared" si="14"/>
        <v>0</v>
      </c>
      <c r="F62" s="188">
        <f t="shared" si="14"/>
        <v>0</v>
      </c>
      <c r="G62" s="188">
        <f t="shared" si="14"/>
        <v>0</v>
      </c>
      <c r="H62" s="188">
        <f t="shared" si="14"/>
        <v>0</v>
      </c>
      <c r="I62" s="188">
        <f t="shared" si="14"/>
        <v>0</v>
      </c>
      <c r="J62" s="188">
        <v>0</v>
      </c>
      <c r="K62" s="188">
        <f t="shared" ref="K62:R62" si="15">SUM(K37:K61)</f>
        <v>0</v>
      </c>
      <c r="L62" s="188">
        <f t="shared" si="15"/>
        <v>0</v>
      </c>
      <c r="M62" s="188">
        <f t="shared" si="15"/>
        <v>0</v>
      </c>
      <c r="N62" s="188">
        <f t="shared" si="15"/>
        <v>0</v>
      </c>
      <c r="O62" s="188">
        <f t="shared" si="15"/>
        <v>0</v>
      </c>
      <c r="P62" s="188">
        <f t="shared" si="15"/>
        <v>0</v>
      </c>
      <c r="Q62" s="188">
        <f t="shared" si="15"/>
        <v>0</v>
      </c>
      <c r="R62" s="188">
        <f t="shared" si="15"/>
        <v>0</v>
      </c>
      <c r="S62" s="2"/>
    </row>
    <row r="63" spans="1:19" ht="15" customHeight="1" x14ac:dyDescent="0.3">
      <c r="A63" s="175" t="s">
        <v>161</v>
      </c>
      <c r="B63" s="190">
        <f t="shared" ref="B63:I63" si="16">B62*625</f>
        <v>554250</v>
      </c>
      <c r="C63" s="190">
        <f t="shared" si="16"/>
        <v>0</v>
      </c>
      <c r="D63" s="190">
        <f t="shared" si="16"/>
        <v>-554250</v>
      </c>
      <c r="E63" s="192">
        <f t="shared" si="16"/>
        <v>0</v>
      </c>
      <c r="F63" s="192">
        <f t="shared" si="16"/>
        <v>0</v>
      </c>
      <c r="G63" s="192">
        <f t="shared" si="16"/>
        <v>0</v>
      </c>
      <c r="H63" s="192">
        <f t="shared" si="16"/>
        <v>0</v>
      </c>
      <c r="I63" s="192">
        <f t="shared" si="16"/>
        <v>0</v>
      </c>
      <c r="J63" s="192">
        <v>0</v>
      </c>
      <c r="K63" s="192">
        <f t="shared" ref="K63:R63" si="17">K62*625</f>
        <v>0</v>
      </c>
      <c r="L63" s="192">
        <f t="shared" si="17"/>
        <v>0</v>
      </c>
      <c r="M63" s="192">
        <f t="shared" si="17"/>
        <v>0</v>
      </c>
      <c r="N63" s="192">
        <f t="shared" si="17"/>
        <v>0</v>
      </c>
      <c r="O63" s="192">
        <f t="shared" si="17"/>
        <v>0</v>
      </c>
      <c r="P63" s="192">
        <f t="shared" si="17"/>
        <v>0</v>
      </c>
      <c r="Q63" s="192">
        <f t="shared" si="17"/>
        <v>0</v>
      </c>
      <c r="R63" s="192">
        <f t="shared" si="17"/>
        <v>0</v>
      </c>
      <c r="S63" s="2"/>
    </row>
    <row r="64" spans="1:19" ht="14.25" customHeight="1" x14ac:dyDescent="0.3">
      <c r="A64" s="2"/>
      <c r="B64" s="196"/>
      <c r="C64" s="196"/>
      <c r="D64" s="196"/>
      <c r="E64" s="196"/>
      <c r="F64" s="196"/>
      <c r="G64" s="196"/>
      <c r="H64" s="196"/>
      <c r="I64" s="196"/>
      <c r="J64" s="196"/>
      <c r="K64" s="196"/>
      <c r="L64" s="196"/>
      <c r="M64" s="196"/>
      <c r="N64" s="196"/>
      <c r="O64" s="196"/>
      <c r="P64" s="196"/>
      <c r="Q64" s="196"/>
      <c r="R64" s="196"/>
      <c r="S64" s="2"/>
    </row>
  </sheetData>
  <mergeCells count="9">
    <mergeCell ref="E15:R15"/>
    <mergeCell ref="B36:D36"/>
    <mergeCell ref="E36:R36"/>
    <mergeCell ref="A2:D2"/>
    <mergeCell ref="A1:D1"/>
    <mergeCell ref="A3:D3"/>
    <mergeCell ref="A4:D4"/>
    <mergeCell ref="A5:D5"/>
    <mergeCell ref="E6:R6"/>
  </mergeCells>
  <phoneticPr fontId="38"/>
  <pageMargins left="0.7" right="0.7" top="0.75" bottom="0.75" header="0.3" footer="0.3"/>
  <pageSetup paperSize="9" scale="54"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02"/>
  <sheetViews>
    <sheetView workbookViewId="0">
      <pane xSplit="4" ySplit="4" topLeftCell="L22" activePane="bottomRight" state="frozen"/>
      <selection pane="topRight" activeCell="E1" sqref="E1"/>
      <selection pane="bottomLeft" activeCell="A5" sqref="A5"/>
      <selection pane="bottomRight" activeCell="N12" sqref="N12"/>
    </sheetView>
  </sheetViews>
  <sheetFormatPr defaultColWidth="17.33203125" defaultRowHeight="15" customHeight="1" x14ac:dyDescent="0.25"/>
  <cols>
    <col min="1" max="1" width="36" customWidth="1"/>
    <col min="2" max="2" width="9.44140625" customWidth="1"/>
    <col min="3" max="3" width="10.44140625" customWidth="1"/>
    <col min="4" max="4" width="10.88671875" customWidth="1"/>
    <col min="5" max="6" width="9" customWidth="1"/>
    <col min="7" max="8" width="9.33203125" customWidth="1"/>
    <col min="9" max="9" width="8.44140625" customWidth="1"/>
    <col min="10" max="10" width="8.44140625" style="249" customWidth="1"/>
    <col min="11" max="11" width="7.5546875" customWidth="1"/>
    <col min="12" max="12" width="8.33203125" customWidth="1"/>
    <col min="13" max="13" width="7.6640625" customWidth="1"/>
    <col min="14" max="14" width="10.88671875" customWidth="1"/>
    <col min="15" max="16" width="10.109375" customWidth="1"/>
    <col min="17" max="17" width="8.6640625" customWidth="1"/>
    <col min="18" max="18" width="9" customWidth="1"/>
    <col min="19" max="19" width="20.88671875" customWidth="1"/>
  </cols>
  <sheetData>
    <row r="1" spans="1:19" ht="28.2" customHeight="1" x14ac:dyDescent="0.3">
      <c r="A1" s="302"/>
      <c r="B1" s="296"/>
      <c r="C1" s="296"/>
      <c r="D1" s="296"/>
      <c r="E1" s="1" t="s">
        <v>0</v>
      </c>
      <c r="F1" s="1" t="s">
        <v>1</v>
      </c>
      <c r="G1" s="1" t="s">
        <v>2</v>
      </c>
      <c r="H1" s="1" t="s">
        <v>3</v>
      </c>
      <c r="I1" s="1" t="s">
        <v>4</v>
      </c>
      <c r="J1" s="264" t="s">
        <v>246</v>
      </c>
      <c r="K1" s="1" t="s">
        <v>5</v>
      </c>
      <c r="L1" s="1" t="s">
        <v>6</v>
      </c>
      <c r="M1" s="1" t="s">
        <v>7</v>
      </c>
      <c r="N1" s="1" t="s">
        <v>8</v>
      </c>
      <c r="O1" s="1" t="s">
        <v>9</v>
      </c>
      <c r="P1" s="1" t="s">
        <v>10</v>
      </c>
      <c r="Q1" s="1" t="s">
        <v>11</v>
      </c>
      <c r="R1" s="1" t="s">
        <v>12</v>
      </c>
      <c r="S1" s="2"/>
    </row>
    <row r="2" spans="1:19" ht="15" customHeight="1" x14ac:dyDescent="0.3">
      <c r="A2" s="298" t="s">
        <v>13</v>
      </c>
      <c r="B2" s="294"/>
      <c r="C2" s="294"/>
      <c r="D2" s="294"/>
      <c r="E2" s="3">
        <f>+'Formula and Summary'!G17</f>
        <v>41644.021739130432</v>
      </c>
      <c r="F2" s="3">
        <f>+'Formula and Summary'!E17</f>
        <v>52637.22826086956</v>
      </c>
      <c r="G2" s="4">
        <f>+'Formula and Summary'!C23</f>
        <v>5000</v>
      </c>
      <c r="H2" s="280">
        <f>+'Formula and Summary'!J17</f>
        <v>41644.021739130432</v>
      </c>
      <c r="I2" s="4">
        <f>+'Formula and Summary'!C24</f>
        <v>5000</v>
      </c>
      <c r="J2" s="4">
        <f>+'Formula and Summary'!C26</f>
        <v>5000</v>
      </c>
      <c r="K2" s="4">
        <f>+'Formula and Summary'!C22</f>
        <v>5000</v>
      </c>
      <c r="L2" s="4">
        <f>+'Formula and Summary'!C25</f>
        <v>5000</v>
      </c>
      <c r="M2" s="4">
        <f>+'Formula and Summary'!C21</f>
        <v>5000</v>
      </c>
      <c r="N2" s="3">
        <f>+'Formula and Summary'!C17</f>
        <v>408084.23913043475</v>
      </c>
      <c r="O2" s="3">
        <f>+'Formula and Summary'!D17</f>
        <v>63630.434782608696</v>
      </c>
      <c r="P2" s="18">
        <f>+'Formula and Summary'!I17</f>
        <v>15993.20652173913</v>
      </c>
      <c r="Q2" s="3">
        <f>+'Formula and Summary'!F17</f>
        <v>26986.41304347826</v>
      </c>
      <c r="R2" s="3">
        <f>+'Formula and Summary'!H17</f>
        <v>63630.434782608696</v>
      </c>
      <c r="S2" s="2"/>
    </row>
    <row r="3" spans="1:19" ht="15" customHeight="1" x14ac:dyDescent="0.3">
      <c r="A3" s="300" t="s">
        <v>30</v>
      </c>
      <c r="B3" s="294"/>
      <c r="C3" s="294"/>
      <c r="D3" s="294"/>
      <c r="E3" s="10">
        <f t="shared" ref="E3:R3" si="0">SUM(E6:E34)+E64</f>
        <v>0</v>
      </c>
      <c r="F3" s="10">
        <f t="shared" si="0"/>
        <v>0</v>
      </c>
      <c r="G3" s="10">
        <f t="shared" si="0"/>
        <v>0</v>
      </c>
      <c r="H3" s="10">
        <f t="shared" si="0"/>
        <v>0</v>
      </c>
      <c r="I3" s="10">
        <f t="shared" si="0"/>
        <v>0</v>
      </c>
      <c r="J3" s="250">
        <f t="shared" si="0"/>
        <v>0</v>
      </c>
      <c r="K3" s="10">
        <f t="shared" si="0"/>
        <v>0</v>
      </c>
      <c r="L3" s="10">
        <f t="shared" si="0"/>
        <v>0</v>
      </c>
      <c r="M3" s="10">
        <f t="shared" si="0"/>
        <v>0</v>
      </c>
      <c r="N3" s="10">
        <f t="shared" si="0"/>
        <v>0</v>
      </c>
      <c r="O3" s="10">
        <f t="shared" si="0"/>
        <v>0</v>
      </c>
      <c r="P3" s="10">
        <f t="shared" si="0"/>
        <v>0</v>
      </c>
      <c r="Q3" s="10">
        <f t="shared" si="0"/>
        <v>0</v>
      </c>
      <c r="R3" s="10">
        <f t="shared" si="0"/>
        <v>0</v>
      </c>
      <c r="S3" s="10">
        <f t="shared" ref="S3:S4" si="1">SUM(E3:R3)</f>
        <v>0</v>
      </c>
    </row>
    <row r="4" spans="1:19" ht="15" customHeight="1" x14ac:dyDescent="0.3">
      <c r="A4" s="298" t="s">
        <v>19</v>
      </c>
      <c r="B4" s="294"/>
      <c r="C4" s="294"/>
      <c r="D4" s="294"/>
      <c r="E4" s="12">
        <f t="shared" ref="E4:R4" si="2">-(E2-E3)</f>
        <v>-41644.021739130432</v>
      </c>
      <c r="F4" s="12">
        <f t="shared" si="2"/>
        <v>-52637.22826086956</v>
      </c>
      <c r="G4" s="12">
        <f t="shared" si="2"/>
        <v>-5000</v>
      </c>
      <c r="H4" s="12">
        <f t="shared" si="2"/>
        <v>-41644.021739130432</v>
      </c>
      <c r="I4" s="12">
        <f t="shared" si="2"/>
        <v>-5000</v>
      </c>
      <c r="J4" s="12">
        <f t="shared" si="2"/>
        <v>-5000</v>
      </c>
      <c r="K4" s="12">
        <f t="shared" si="2"/>
        <v>-5000</v>
      </c>
      <c r="L4" s="12">
        <f t="shared" si="2"/>
        <v>-5000</v>
      </c>
      <c r="M4" s="12">
        <f t="shared" si="2"/>
        <v>-5000</v>
      </c>
      <c r="N4" s="12">
        <f t="shared" si="2"/>
        <v>-408084.23913043475</v>
      </c>
      <c r="O4" s="12">
        <f t="shared" si="2"/>
        <v>-63630.434782608696</v>
      </c>
      <c r="P4" s="12">
        <f t="shared" si="2"/>
        <v>-15993.20652173913</v>
      </c>
      <c r="Q4" s="12">
        <f t="shared" si="2"/>
        <v>-26986.41304347826</v>
      </c>
      <c r="R4" s="12">
        <f t="shared" si="2"/>
        <v>-63630.434782608696</v>
      </c>
      <c r="S4" s="10">
        <f t="shared" si="1"/>
        <v>-744249.99999999988</v>
      </c>
    </row>
    <row r="5" spans="1:19" ht="15" customHeight="1" x14ac:dyDescent="0.3">
      <c r="A5" s="19" t="s">
        <v>29</v>
      </c>
      <c r="B5" s="20" t="s">
        <v>31</v>
      </c>
      <c r="C5" s="20" t="s">
        <v>38</v>
      </c>
      <c r="D5" s="20" t="s">
        <v>34</v>
      </c>
      <c r="E5" s="293"/>
      <c r="F5" s="294"/>
      <c r="G5" s="294"/>
      <c r="H5" s="294"/>
      <c r="I5" s="294"/>
      <c r="J5" s="294"/>
      <c r="K5" s="294"/>
      <c r="L5" s="294"/>
      <c r="M5" s="294"/>
      <c r="N5" s="294"/>
      <c r="O5" s="294"/>
      <c r="P5" s="294"/>
      <c r="Q5" s="294"/>
      <c r="R5" s="294"/>
      <c r="S5" s="2"/>
    </row>
    <row r="6" spans="1:19" ht="15" customHeight="1" x14ac:dyDescent="0.3">
      <c r="A6" s="21" t="s">
        <v>36</v>
      </c>
      <c r="B6" s="22">
        <f>'FY2016 monetary budget'!F3</f>
        <v>100</v>
      </c>
      <c r="C6" s="24">
        <f t="shared" ref="C6:C11" si="3">SUM(E6:R6)</f>
        <v>0</v>
      </c>
      <c r="D6" s="27">
        <f t="shared" ref="D6:D12" si="4">-(B6-C6)</f>
        <v>-100</v>
      </c>
      <c r="E6" s="10"/>
      <c r="F6" s="10"/>
      <c r="G6" s="10"/>
      <c r="H6" s="10"/>
      <c r="I6" s="10"/>
      <c r="J6" s="250"/>
      <c r="K6" s="10"/>
      <c r="L6" s="10"/>
      <c r="M6" s="10"/>
      <c r="N6" s="28"/>
      <c r="O6" s="10"/>
      <c r="P6" s="10"/>
      <c r="Q6" s="10"/>
      <c r="R6" s="10"/>
      <c r="S6" s="2"/>
    </row>
    <row r="7" spans="1:19" ht="15" customHeight="1" x14ac:dyDescent="0.3">
      <c r="A7" s="21" t="s">
        <v>44</v>
      </c>
      <c r="B7" s="22">
        <f>'FY2016 monetary budget'!F4</f>
        <v>100</v>
      </c>
      <c r="C7" s="24">
        <f t="shared" si="3"/>
        <v>0</v>
      </c>
      <c r="D7" s="27">
        <f t="shared" si="4"/>
        <v>-100</v>
      </c>
      <c r="E7" s="10"/>
      <c r="F7" s="10"/>
      <c r="G7" s="10"/>
      <c r="H7" s="10"/>
      <c r="I7" s="10"/>
      <c r="J7" s="250"/>
      <c r="K7" s="10"/>
      <c r="L7" s="10"/>
      <c r="M7" s="10"/>
      <c r="N7" s="28"/>
      <c r="O7" s="10"/>
      <c r="P7" s="10"/>
      <c r="Q7" s="10"/>
      <c r="R7" s="10"/>
      <c r="S7" s="10"/>
    </row>
    <row r="8" spans="1:19" ht="15" customHeight="1" x14ac:dyDescent="0.3">
      <c r="A8" s="21" t="s">
        <v>45</v>
      </c>
      <c r="B8" s="22">
        <f>'FY2016 monetary budget'!F5</f>
        <v>2400</v>
      </c>
      <c r="C8" s="24">
        <f t="shared" si="3"/>
        <v>0</v>
      </c>
      <c r="D8" s="27">
        <f t="shared" si="4"/>
        <v>-2400</v>
      </c>
      <c r="E8" s="10"/>
      <c r="F8" s="10"/>
      <c r="G8" s="10"/>
      <c r="H8" s="10"/>
      <c r="I8" s="10"/>
      <c r="J8" s="250"/>
      <c r="K8" s="10"/>
      <c r="L8" s="10"/>
      <c r="M8" s="10"/>
      <c r="N8" s="28"/>
      <c r="O8" s="10"/>
      <c r="P8" s="10"/>
      <c r="Q8" s="10"/>
      <c r="R8" s="10"/>
      <c r="S8" s="2"/>
    </row>
    <row r="9" spans="1:19" ht="15" customHeight="1" x14ac:dyDescent="0.3">
      <c r="A9" s="21" t="s">
        <v>46</v>
      </c>
      <c r="B9" s="22">
        <f>'FY2016 monetary budget'!F6</f>
        <v>20800</v>
      </c>
      <c r="C9" s="24">
        <f t="shared" si="3"/>
        <v>0</v>
      </c>
      <c r="D9" s="27">
        <f t="shared" si="4"/>
        <v>-20800</v>
      </c>
      <c r="E9" s="10"/>
      <c r="F9" s="10"/>
      <c r="G9" s="10"/>
      <c r="H9" s="10"/>
      <c r="I9" s="10"/>
      <c r="J9" s="250"/>
      <c r="K9" s="10"/>
      <c r="L9" s="10"/>
      <c r="M9" s="10"/>
      <c r="N9" s="28"/>
      <c r="O9" s="10"/>
      <c r="P9" s="10"/>
      <c r="Q9" s="10"/>
      <c r="R9" s="10"/>
      <c r="S9" s="2"/>
    </row>
    <row r="10" spans="1:19" ht="15" customHeight="1" x14ac:dyDescent="0.3">
      <c r="A10" s="21" t="s">
        <v>48</v>
      </c>
      <c r="B10" s="22">
        <f>'FY2016 monetary budget'!F7</f>
        <v>0</v>
      </c>
      <c r="C10" s="24">
        <f t="shared" si="3"/>
        <v>0</v>
      </c>
      <c r="D10" s="27">
        <f t="shared" si="4"/>
        <v>0</v>
      </c>
      <c r="E10" s="10"/>
      <c r="F10" s="10"/>
      <c r="G10" s="10"/>
      <c r="H10" s="10"/>
      <c r="I10" s="10"/>
      <c r="J10" s="250"/>
      <c r="K10" s="10"/>
      <c r="L10" s="10"/>
      <c r="M10" s="10"/>
      <c r="N10" s="28"/>
      <c r="O10" s="10"/>
      <c r="P10" s="10"/>
      <c r="Q10" s="10"/>
      <c r="R10" s="10"/>
      <c r="S10" s="2"/>
    </row>
    <row r="11" spans="1:19" ht="15" customHeight="1" x14ac:dyDescent="0.3">
      <c r="A11" s="21" t="s">
        <v>49</v>
      </c>
      <c r="B11" s="22">
        <f>'FY2016 monetary budget'!F8</f>
        <v>100</v>
      </c>
      <c r="C11" s="24">
        <f t="shared" si="3"/>
        <v>0</v>
      </c>
      <c r="D11" s="27">
        <f t="shared" si="4"/>
        <v>-100</v>
      </c>
      <c r="E11" s="10"/>
      <c r="F11" s="10"/>
      <c r="G11" s="10"/>
      <c r="H11" s="10"/>
      <c r="I11" s="10"/>
      <c r="J11" s="250"/>
      <c r="K11" s="10"/>
      <c r="L11" s="10"/>
      <c r="M11" s="10"/>
      <c r="N11" s="28"/>
      <c r="O11" s="10"/>
      <c r="P11" s="10"/>
      <c r="Q11" s="10"/>
      <c r="R11" s="10"/>
      <c r="S11" s="2"/>
    </row>
    <row r="12" spans="1:19" ht="15" customHeight="1" x14ac:dyDescent="0.3">
      <c r="A12" s="19" t="s">
        <v>43</v>
      </c>
      <c r="B12" s="40">
        <v>23500</v>
      </c>
      <c r="C12" s="40">
        <f>SUM(C6:C11)</f>
        <v>0</v>
      </c>
      <c r="D12" s="42">
        <f t="shared" si="4"/>
        <v>-23500</v>
      </c>
      <c r="E12" s="10"/>
      <c r="F12" s="10"/>
      <c r="G12" s="10"/>
      <c r="H12" s="10"/>
      <c r="I12" s="10"/>
      <c r="J12" s="250"/>
      <c r="K12" s="10"/>
      <c r="L12" s="10"/>
      <c r="M12" s="10"/>
      <c r="N12" s="10"/>
      <c r="O12" s="10"/>
      <c r="P12" s="10"/>
      <c r="Q12" s="10"/>
      <c r="R12" s="10"/>
      <c r="S12" s="2"/>
    </row>
    <row r="13" spans="1:19" ht="15" customHeight="1" x14ac:dyDescent="0.3">
      <c r="A13" s="2"/>
      <c r="B13" s="10"/>
      <c r="C13" s="10"/>
      <c r="D13" s="2"/>
      <c r="E13" s="10"/>
      <c r="F13" s="10"/>
      <c r="G13" s="10"/>
      <c r="H13" s="10"/>
      <c r="I13" s="10"/>
      <c r="J13" s="250"/>
      <c r="K13" s="10"/>
      <c r="L13" s="10"/>
      <c r="M13" s="10"/>
      <c r="N13" s="10"/>
      <c r="O13" s="10"/>
      <c r="P13" s="10"/>
      <c r="Q13" s="10"/>
      <c r="R13" s="10"/>
      <c r="S13" s="2"/>
    </row>
    <row r="14" spans="1:19" ht="15" customHeight="1" x14ac:dyDescent="0.3">
      <c r="A14" s="69" t="s">
        <v>68</v>
      </c>
      <c r="B14" s="70" t="s">
        <v>31</v>
      </c>
      <c r="C14" s="70" t="s">
        <v>38</v>
      </c>
      <c r="D14" s="71" t="s">
        <v>34</v>
      </c>
      <c r="E14" s="10"/>
      <c r="F14" s="10"/>
      <c r="G14" s="10"/>
      <c r="H14" s="10"/>
      <c r="I14" s="10"/>
      <c r="J14" s="250"/>
      <c r="K14" s="10"/>
      <c r="L14" s="10"/>
      <c r="M14" s="10"/>
      <c r="N14" s="10"/>
      <c r="O14" s="10"/>
      <c r="P14" s="10"/>
      <c r="Q14" s="10"/>
      <c r="R14" s="10"/>
      <c r="S14" s="2"/>
    </row>
    <row r="15" spans="1:19" ht="15" customHeight="1" x14ac:dyDescent="0.3">
      <c r="A15" s="289" t="s">
        <v>261</v>
      </c>
      <c r="B15" s="97">
        <v>1500</v>
      </c>
      <c r="C15" s="49">
        <f t="shared" ref="C15" si="5">SUM(E15:R15)</f>
        <v>0</v>
      </c>
      <c r="D15" s="50">
        <f t="shared" ref="D15" si="6">-(B15-C15)</f>
        <v>-1500</v>
      </c>
      <c r="E15" s="28"/>
      <c r="F15" s="28"/>
      <c r="G15" s="28"/>
      <c r="H15" s="28"/>
      <c r="I15" s="28"/>
      <c r="J15" s="28"/>
      <c r="K15" s="28"/>
      <c r="L15" s="28"/>
      <c r="M15" s="28"/>
      <c r="N15" s="28"/>
      <c r="O15" s="28"/>
      <c r="P15" s="28"/>
      <c r="Q15" s="28"/>
      <c r="R15" s="28"/>
      <c r="S15" s="80" t="s">
        <v>75</v>
      </c>
    </row>
    <row r="16" spans="1:19" ht="15" customHeight="1" x14ac:dyDescent="0.3">
      <c r="A16" s="69" t="s">
        <v>43</v>
      </c>
      <c r="B16" s="81"/>
      <c r="C16" s="81">
        <v>0</v>
      </c>
      <c r="D16" s="81">
        <f>-(B16-C16)</f>
        <v>0</v>
      </c>
      <c r="E16" s="10"/>
      <c r="F16" s="10"/>
      <c r="G16" s="10"/>
      <c r="H16" s="10"/>
      <c r="I16" s="10"/>
      <c r="J16" s="250"/>
      <c r="K16" s="10"/>
      <c r="L16" s="10"/>
      <c r="M16" s="10"/>
      <c r="N16" s="10"/>
      <c r="O16" s="10"/>
      <c r="P16" s="10"/>
      <c r="Q16" s="10"/>
      <c r="R16" s="10"/>
      <c r="S16" s="2"/>
    </row>
    <row r="17" spans="1:19" ht="15" customHeight="1" x14ac:dyDescent="0.3">
      <c r="A17" s="2"/>
      <c r="B17" s="3"/>
      <c r="C17" s="10"/>
      <c r="D17" s="2"/>
      <c r="E17" s="10"/>
      <c r="F17" s="10"/>
      <c r="G17" s="10"/>
      <c r="H17" s="10"/>
      <c r="I17" s="10"/>
      <c r="J17" s="250"/>
      <c r="K17" s="10"/>
      <c r="L17" s="10"/>
      <c r="M17" s="10"/>
      <c r="N17" s="10"/>
      <c r="O17" s="10"/>
      <c r="P17" s="10"/>
      <c r="Q17" s="10"/>
      <c r="R17" s="10"/>
      <c r="S17" s="2"/>
    </row>
    <row r="18" spans="1:19" ht="15" customHeight="1" x14ac:dyDescent="0.3">
      <c r="A18" s="44" t="s">
        <v>56</v>
      </c>
      <c r="B18" s="45" t="s">
        <v>31</v>
      </c>
      <c r="C18" s="45" t="s">
        <v>38</v>
      </c>
      <c r="D18" s="45" t="s">
        <v>34</v>
      </c>
      <c r="E18" s="293"/>
      <c r="F18" s="294"/>
      <c r="G18" s="294"/>
      <c r="H18" s="294"/>
      <c r="I18" s="294"/>
      <c r="J18" s="294"/>
      <c r="K18" s="294"/>
      <c r="L18" s="294"/>
      <c r="M18" s="294"/>
      <c r="N18" s="294"/>
      <c r="O18" s="294"/>
      <c r="P18" s="294"/>
      <c r="Q18" s="294"/>
      <c r="R18" s="294"/>
      <c r="S18" s="2"/>
    </row>
    <row r="19" spans="1:19" ht="15" customHeight="1" x14ac:dyDescent="0.3">
      <c r="A19" s="46" t="s">
        <v>58</v>
      </c>
      <c r="B19" s="48">
        <f>'FY2016 monetary budget'!F26</f>
        <v>2200</v>
      </c>
      <c r="C19" s="49">
        <f t="shared" ref="C19:C23" si="7">SUM(E19:R19)</f>
        <v>0</v>
      </c>
      <c r="D19" s="50">
        <f t="shared" ref="D19:D24" si="8">-(B19-C19)</f>
        <v>-2200</v>
      </c>
      <c r="E19" s="10"/>
      <c r="F19" s="10"/>
      <c r="G19" s="10"/>
      <c r="H19" s="10"/>
      <c r="I19" s="10"/>
      <c r="J19" s="250"/>
      <c r="K19" s="10"/>
      <c r="L19" s="10"/>
      <c r="M19" s="10"/>
      <c r="N19" s="10"/>
      <c r="O19" s="10"/>
      <c r="P19" s="10"/>
      <c r="Q19" s="10"/>
      <c r="R19" s="10"/>
      <c r="S19" s="2"/>
    </row>
    <row r="20" spans="1:19" ht="15" customHeight="1" x14ac:dyDescent="0.3">
      <c r="A20" s="46" t="s">
        <v>61</v>
      </c>
      <c r="B20" s="48">
        <f>('FY2016 monetary budget'!F24+'FY2016 monetary budget'!F25)</f>
        <v>19500</v>
      </c>
      <c r="C20" s="49">
        <f t="shared" si="7"/>
        <v>0</v>
      </c>
      <c r="D20" s="50">
        <f t="shared" si="8"/>
        <v>-19500</v>
      </c>
      <c r="E20" s="10"/>
      <c r="F20" s="10"/>
      <c r="G20" s="10"/>
      <c r="H20" s="10"/>
      <c r="I20" s="10"/>
      <c r="J20" s="250"/>
      <c r="K20" s="10"/>
      <c r="L20" s="10"/>
      <c r="M20" s="10"/>
      <c r="N20" s="10"/>
      <c r="O20" s="10"/>
      <c r="P20" s="10"/>
      <c r="Q20" s="10"/>
      <c r="R20" s="10"/>
      <c r="S20" s="2"/>
    </row>
    <row r="21" spans="1:19" ht="15" customHeight="1" x14ac:dyDescent="0.3">
      <c r="A21" s="46" t="s">
        <v>63</v>
      </c>
      <c r="B21" s="48">
        <f>('FY2016 monetary budget'!F24+'FY2016 monetary budget'!F25)</f>
        <v>19500</v>
      </c>
      <c r="C21" s="49">
        <f t="shared" si="7"/>
        <v>0</v>
      </c>
      <c r="D21" s="50">
        <f t="shared" si="8"/>
        <v>-19500</v>
      </c>
      <c r="E21" s="10"/>
      <c r="F21" s="10"/>
      <c r="G21" s="10"/>
      <c r="H21" s="10"/>
      <c r="I21" s="10"/>
      <c r="J21" s="250"/>
      <c r="K21" s="10"/>
      <c r="L21" s="10"/>
      <c r="M21" s="10"/>
      <c r="N21" s="10"/>
      <c r="O21" s="10"/>
      <c r="P21" s="10"/>
      <c r="Q21" s="10"/>
      <c r="R21" s="10"/>
      <c r="S21" s="2"/>
    </row>
    <row r="22" spans="1:19" ht="15" customHeight="1" x14ac:dyDescent="0.3">
      <c r="A22" s="46" t="s">
        <v>66</v>
      </c>
      <c r="B22" s="48">
        <f>('FY2016 monetary budget'!F24+'FY2016 monetary budget'!F25)</f>
        <v>19500</v>
      </c>
      <c r="C22" s="49">
        <f t="shared" si="7"/>
        <v>0</v>
      </c>
      <c r="D22" s="50">
        <f t="shared" si="8"/>
        <v>-19500</v>
      </c>
      <c r="E22" s="10"/>
      <c r="F22" s="10"/>
      <c r="G22" s="10"/>
      <c r="H22" s="10"/>
      <c r="I22" s="10"/>
      <c r="J22" s="250"/>
      <c r="K22" s="10"/>
      <c r="L22" s="10"/>
      <c r="M22" s="10"/>
      <c r="N22" s="10"/>
      <c r="O22" s="10"/>
      <c r="P22" s="10"/>
      <c r="Q22" s="2"/>
      <c r="R22" s="10"/>
      <c r="S22" s="2"/>
    </row>
    <row r="23" spans="1:19" ht="15" customHeight="1" x14ac:dyDescent="0.3">
      <c r="A23" s="46" t="s">
        <v>67</v>
      </c>
      <c r="B23" s="48">
        <f>('FY2016 monetary budget'!F24+'FY2016 monetary budget'!F25)</f>
        <v>19500</v>
      </c>
      <c r="C23" s="49">
        <f t="shared" si="7"/>
        <v>0</v>
      </c>
      <c r="D23" s="50">
        <f t="shared" si="8"/>
        <v>-19500</v>
      </c>
      <c r="E23" s="10"/>
      <c r="F23" s="10"/>
      <c r="G23" s="10"/>
      <c r="H23" s="10"/>
      <c r="I23" s="10"/>
      <c r="J23" s="250"/>
      <c r="K23" s="10"/>
      <c r="L23" s="10"/>
      <c r="M23" s="10"/>
      <c r="N23" s="10"/>
      <c r="O23" s="10"/>
      <c r="P23" s="10"/>
      <c r="Q23" s="10"/>
      <c r="R23" s="10"/>
      <c r="S23" s="2"/>
    </row>
    <row r="24" spans="1:19" ht="14.25" customHeight="1" x14ac:dyDescent="0.3">
      <c r="A24" s="44" t="s">
        <v>43</v>
      </c>
      <c r="B24" s="68">
        <f t="shared" ref="B24:C24" si="9">SUM(B19:B23)</f>
        <v>80200</v>
      </c>
      <c r="C24" s="82">
        <f t="shared" si="9"/>
        <v>0</v>
      </c>
      <c r="D24" s="84">
        <f t="shared" si="8"/>
        <v>-80200</v>
      </c>
      <c r="E24" s="10"/>
      <c r="F24" s="10"/>
      <c r="G24" s="10"/>
      <c r="H24" s="10"/>
      <c r="I24" s="10"/>
      <c r="J24" s="250"/>
      <c r="K24" s="10"/>
      <c r="L24" s="10"/>
      <c r="M24" s="10"/>
      <c r="N24" s="10"/>
      <c r="O24" s="10"/>
      <c r="P24" s="10"/>
      <c r="Q24" s="10"/>
      <c r="R24" s="10"/>
      <c r="S24" s="2"/>
    </row>
    <row r="25" spans="1:19" ht="14.25" customHeight="1" x14ac:dyDescent="0.3">
      <c r="A25" s="2"/>
      <c r="B25" s="8"/>
      <c r="C25" s="2"/>
      <c r="D25" s="2"/>
      <c r="E25" s="2"/>
      <c r="F25" s="2"/>
      <c r="G25" s="2"/>
      <c r="H25" s="2"/>
      <c r="I25" s="2"/>
      <c r="J25" s="251"/>
      <c r="K25" s="2"/>
      <c r="L25" s="2"/>
      <c r="M25" s="2"/>
      <c r="N25" s="2"/>
      <c r="O25" s="2"/>
      <c r="P25" s="2"/>
      <c r="Q25" s="2"/>
      <c r="R25" s="2"/>
      <c r="S25" s="2"/>
    </row>
    <row r="26" spans="1:19" ht="14.25" customHeight="1" x14ac:dyDescent="0.3">
      <c r="A26" s="86" t="s">
        <v>77</v>
      </c>
      <c r="B26" s="88" t="s">
        <v>31</v>
      </c>
      <c r="C26" s="88" t="s">
        <v>38</v>
      </c>
      <c r="D26" s="88" t="s">
        <v>34</v>
      </c>
      <c r="E26" s="2"/>
      <c r="F26" s="2"/>
      <c r="G26" s="2"/>
      <c r="H26" s="2"/>
      <c r="I26" s="2"/>
      <c r="J26" s="251"/>
      <c r="K26" s="2"/>
      <c r="L26" s="2"/>
      <c r="M26" s="2"/>
      <c r="N26" s="2"/>
      <c r="O26" s="2"/>
      <c r="P26" s="2"/>
      <c r="Q26" s="2"/>
      <c r="R26" s="2"/>
      <c r="S26" s="2"/>
    </row>
    <row r="27" spans="1:19" ht="14.25" customHeight="1" x14ac:dyDescent="0.3">
      <c r="A27" s="94" t="s">
        <v>78</v>
      </c>
      <c r="B27" s="97">
        <f>'2016 MARCOM Budget'!J4</f>
        <v>48000</v>
      </c>
      <c r="C27" s="99">
        <f t="shared" ref="C27:C34" si="10">SUM(E27:R27)</f>
        <v>0</v>
      </c>
      <c r="D27" s="101">
        <f t="shared" ref="D27:D35" si="11">-(B27-C27)</f>
        <v>-48000</v>
      </c>
      <c r="E27" s="28"/>
      <c r="F27" s="28"/>
      <c r="G27" s="28"/>
      <c r="H27" s="278"/>
      <c r="I27" s="28"/>
      <c r="J27" s="28"/>
      <c r="K27" s="28"/>
      <c r="L27" s="28"/>
      <c r="M27" s="28"/>
      <c r="N27" s="28"/>
      <c r="O27" s="28"/>
      <c r="P27" s="28"/>
      <c r="Q27" s="28"/>
      <c r="R27" s="28"/>
      <c r="S27" s="80" t="s">
        <v>75</v>
      </c>
    </row>
    <row r="28" spans="1:19" ht="14.25" customHeight="1" x14ac:dyDescent="0.3">
      <c r="A28" s="94" t="s">
        <v>120</v>
      </c>
      <c r="B28" s="97">
        <f>'2016 MARCOM Budget'!J7</f>
        <v>750</v>
      </c>
      <c r="C28" s="99">
        <f t="shared" si="10"/>
        <v>0</v>
      </c>
      <c r="D28" s="101">
        <f t="shared" si="11"/>
        <v>-750</v>
      </c>
      <c r="E28" s="10"/>
      <c r="F28" s="10"/>
      <c r="G28" s="10"/>
      <c r="H28" s="10"/>
      <c r="I28" s="10"/>
      <c r="J28" s="250"/>
      <c r="K28" s="10"/>
      <c r="L28" s="10"/>
      <c r="M28" s="10"/>
      <c r="N28" s="10"/>
      <c r="O28" s="10"/>
      <c r="P28" s="10"/>
      <c r="Q28" s="10"/>
      <c r="R28" s="10"/>
      <c r="S28" s="72"/>
    </row>
    <row r="29" spans="1:19" ht="14.25" customHeight="1" x14ac:dyDescent="0.3">
      <c r="A29" s="94" t="s">
        <v>122</v>
      </c>
      <c r="B29" s="97">
        <f>'2016 MARCOM Budget'!J12</f>
        <v>2000</v>
      </c>
      <c r="C29" s="99">
        <f t="shared" si="10"/>
        <v>0</v>
      </c>
      <c r="D29" s="101">
        <f t="shared" si="11"/>
        <v>-2000</v>
      </c>
      <c r="E29" s="10"/>
      <c r="F29" s="10"/>
      <c r="G29" s="10"/>
      <c r="H29" s="10"/>
      <c r="I29" s="10"/>
      <c r="J29" s="250"/>
      <c r="K29" s="10"/>
      <c r="L29" s="10"/>
      <c r="M29" s="10"/>
      <c r="N29" s="10"/>
      <c r="O29" s="10"/>
      <c r="P29" s="10"/>
      <c r="Q29" s="10"/>
      <c r="R29" s="10"/>
      <c r="S29" s="80" t="s">
        <v>75</v>
      </c>
    </row>
    <row r="30" spans="1:19" ht="14.25" customHeight="1" x14ac:dyDescent="0.3">
      <c r="A30" s="94" t="s">
        <v>123</v>
      </c>
      <c r="B30" s="97">
        <f>'2016 MARCOM Budget'!J15</f>
        <v>0</v>
      </c>
      <c r="C30" s="99">
        <f t="shared" si="10"/>
        <v>0</v>
      </c>
      <c r="D30" s="101">
        <f t="shared" si="11"/>
        <v>0</v>
      </c>
      <c r="E30" s="10"/>
      <c r="F30" s="10"/>
      <c r="G30" s="10"/>
      <c r="H30" s="10"/>
      <c r="I30" s="10"/>
      <c r="J30" s="250"/>
      <c r="K30" s="10"/>
      <c r="L30" s="10"/>
      <c r="M30" s="10"/>
      <c r="N30" s="10"/>
      <c r="O30" s="10"/>
      <c r="P30" s="10"/>
      <c r="Q30" s="10"/>
      <c r="R30" s="10"/>
      <c r="S30" s="80" t="s">
        <v>75</v>
      </c>
    </row>
    <row r="31" spans="1:19" ht="14.25" customHeight="1" x14ac:dyDescent="0.3">
      <c r="A31" s="94" t="s">
        <v>124</v>
      </c>
      <c r="B31" s="97">
        <f>'2016 MARCOM Budget'!J16</f>
        <v>28500</v>
      </c>
      <c r="C31" s="99">
        <f t="shared" si="10"/>
        <v>0</v>
      </c>
      <c r="D31" s="101">
        <f t="shared" si="11"/>
        <v>-28500</v>
      </c>
      <c r="E31" s="10"/>
      <c r="F31" s="10"/>
      <c r="G31" s="10"/>
      <c r="H31" s="10"/>
      <c r="I31" s="10"/>
      <c r="J31" s="250"/>
      <c r="K31" s="10"/>
      <c r="L31" s="10"/>
      <c r="M31" s="10"/>
      <c r="N31" s="10"/>
      <c r="O31" s="10"/>
      <c r="P31" s="10"/>
      <c r="Q31" s="10"/>
      <c r="R31" s="10"/>
      <c r="S31" s="80" t="s">
        <v>125</v>
      </c>
    </row>
    <row r="32" spans="1:19" ht="14.25" customHeight="1" x14ac:dyDescent="0.3">
      <c r="A32" s="94" t="s">
        <v>126</v>
      </c>
      <c r="B32" s="97">
        <f>'2016 MARCOM Budget'!J17</f>
        <v>2500</v>
      </c>
      <c r="C32" s="99">
        <f t="shared" si="10"/>
        <v>0</v>
      </c>
      <c r="D32" s="101">
        <f t="shared" si="11"/>
        <v>-2500</v>
      </c>
      <c r="E32" s="10"/>
      <c r="F32" s="10"/>
      <c r="G32" s="10"/>
      <c r="H32" s="10"/>
      <c r="I32" s="10"/>
      <c r="J32" s="250"/>
      <c r="K32" s="10"/>
      <c r="L32" s="10"/>
      <c r="M32" s="10"/>
      <c r="N32" s="10"/>
      <c r="O32" s="10"/>
      <c r="P32" s="10"/>
      <c r="Q32" s="10"/>
      <c r="R32" s="10"/>
      <c r="S32" s="80" t="s">
        <v>75</v>
      </c>
    </row>
    <row r="33" spans="1:19" ht="14.25" customHeight="1" x14ac:dyDescent="0.3">
      <c r="A33" s="94" t="s">
        <v>95</v>
      </c>
      <c r="B33" s="97">
        <f>'2016 MARCOM Budget'!H19</f>
        <v>3050</v>
      </c>
      <c r="C33" s="99">
        <f t="shared" si="10"/>
        <v>0</v>
      </c>
      <c r="D33" s="101">
        <f t="shared" si="11"/>
        <v>-3050</v>
      </c>
      <c r="E33" s="10"/>
      <c r="F33" s="10"/>
      <c r="G33" s="10"/>
      <c r="H33" s="10"/>
      <c r="I33" s="10"/>
      <c r="J33" s="250"/>
      <c r="K33" s="10"/>
      <c r="L33" s="10"/>
      <c r="M33" s="10"/>
      <c r="N33" s="10"/>
      <c r="O33" s="10"/>
      <c r="P33" s="10"/>
      <c r="Q33" s="10"/>
      <c r="R33" s="10"/>
      <c r="S33" s="2"/>
    </row>
    <row r="34" spans="1:19" ht="14.25" customHeight="1" x14ac:dyDescent="0.3">
      <c r="A34" s="94" t="s">
        <v>96</v>
      </c>
      <c r="B34" s="97">
        <f>'2016 MARCOM Budget'!H24</f>
        <v>0</v>
      </c>
      <c r="C34" s="99">
        <f t="shared" si="10"/>
        <v>0</v>
      </c>
      <c r="D34" s="101">
        <f t="shared" si="11"/>
        <v>0</v>
      </c>
      <c r="E34" s="10"/>
      <c r="F34" s="10"/>
      <c r="G34" s="10"/>
      <c r="H34" s="10"/>
      <c r="I34" s="10"/>
      <c r="J34" s="250"/>
      <c r="K34" s="10"/>
      <c r="L34" s="10"/>
      <c r="M34" s="10"/>
      <c r="N34" s="10"/>
      <c r="O34" s="10"/>
      <c r="P34" s="10"/>
      <c r="Q34" s="10"/>
      <c r="R34" s="10"/>
      <c r="S34" s="2"/>
    </row>
    <row r="35" spans="1:19" ht="14.25" customHeight="1" x14ac:dyDescent="0.3">
      <c r="A35" s="86" t="s">
        <v>43</v>
      </c>
      <c r="B35" s="111">
        <f>SUM(B27:B34)</f>
        <v>84800</v>
      </c>
      <c r="C35" s="111">
        <f>SUM(C27:C33)</f>
        <v>0</v>
      </c>
      <c r="D35" s="111">
        <f t="shared" si="11"/>
        <v>-84800</v>
      </c>
      <c r="E35" s="10"/>
      <c r="F35" s="10"/>
      <c r="G35" s="10"/>
      <c r="H35" s="10"/>
      <c r="I35" s="10"/>
      <c r="J35" s="250"/>
      <c r="K35" s="10"/>
      <c r="L35" s="10"/>
      <c r="M35" s="10"/>
      <c r="N35" s="10"/>
      <c r="O35" s="10"/>
      <c r="P35" s="10"/>
      <c r="Q35" s="10"/>
      <c r="R35" s="10"/>
      <c r="S35" s="2"/>
    </row>
    <row r="36" spans="1:19" ht="14.25" customHeight="1" x14ac:dyDescent="0.3">
      <c r="A36" s="2"/>
      <c r="B36" s="8"/>
      <c r="C36" s="2"/>
      <c r="D36" s="2"/>
      <c r="E36" s="2"/>
      <c r="F36" s="2"/>
      <c r="G36" s="2"/>
      <c r="H36" s="2"/>
      <c r="I36" s="2"/>
      <c r="J36" s="251"/>
      <c r="K36" s="2"/>
      <c r="L36" s="2"/>
      <c r="M36" s="2"/>
      <c r="N36" s="2"/>
      <c r="O36" s="2"/>
      <c r="P36" s="2"/>
      <c r="Q36" s="2"/>
      <c r="R36" s="2"/>
      <c r="S36" s="2"/>
    </row>
    <row r="37" spans="1:19" ht="14.25" customHeight="1" x14ac:dyDescent="0.3">
      <c r="A37" s="115" t="s">
        <v>115</v>
      </c>
      <c r="B37" s="295" t="s">
        <v>116</v>
      </c>
      <c r="C37" s="296"/>
      <c r="D37" s="296"/>
      <c r="E37" s="297" t="s">
        <v>118</v>
      </c>
      <c r="F37" s="294"/>
      <c r="G37" s="294"/>
      <c r="H37" s="294"/>
      <c r="I37" s="294"/>
      <c r="J37" s="294"/>
      <c r="K37" s="294"/>
      <c r="L37" s="294"/>
      <c r="M37" s="294"/>
      <c r="N37" s="294"/>
      <c r="O37" s="294"/>
      <c r="P37" s="294"/>
      <c r="Q37" s="294"/>
      <c r="R37" s="294"/>
      <c r="S37" s="2"/>
    </row>
    <row r="38" spans="1:19" ht="14.25" customHeight="1" x14ac:dyDescent="0.3">
      <c r="A38" s="119" t="s">
        <v>54</v>
      </c>
      <c r="B38" s="121">
        <f>'FY2016 workload support'!D3</f>
        <v>24</v>
      </c>
      <c r="C38" s="125">
        <f t="shared" ref="C38:C62" si="12">SUM(E38:R38)</f>
        <v>0</v>
      </c>
      <c r="D38" s="125">
        <f t="shared" ref="D38:D62" si="13">-(B38-C38)</f>
        <v>-24</v>
      </c>
      <c r="E38" s="138"/>
      <c r="F38" s="138"/>
      <c r="G38" s="138"/>
      <c r="H38" s="138"/>
      <c r="I38" s="138"/>
      <c r="J38" s="138"/>
      <c r="K38" s="138"/>
      <c r="L38" s="138"/>
      <c r="M38" s="138"/>
      <c r="N38" s="138"/>
      <c r="O38" s="138"/>
      <c r="P38" s="138"/>
      <c r="Q38" s="138"/>
      <c r="R38" s="138"/>
      <c r="S38" s="2"/>
    </row>
    <row r="39" spans="1:19" ht="14.25" customHeight="1" x14ac:dyDescent="0.3">
      <c r="A39" s="146" t="s">
        <v>109</v>
      </c>
      <c r="B39" s="121">
        <f>'FY2016 workload support'!D4</f>
        <v>21</v>
      </c>
      <c r="C39" s="125">
        <f t="shared" si="12"/>
        <v>0</v>
      </c>
      <c r="D39" s="125">
        <f t="shared" si="13"/>
        <v>-21</v>
      </c>
      <c r="E39" s="138"/>
      <c r="F39" s="138"/>
      <c r="G39" s="138"/>
      <c r="H39" s="138"/>
      <c r="I39" s="138"/>
      <c r="J39" s="138"/>
      <c r="K39" s="138"/>
      <c r="L39" s="138"/>
      <c r="M39" s="138"/>
      <c r="N39" s="138"/>
      <c r="O39" s="138"/>
      <c r="P39" s="138"/>
      <c r="Q39" s="138"/>
      <c r="R39" s="138"/>
      <c r="S39" s="2"/>
    </row>
    <row r="40" spans="1:19" ht="14.25" customHeight="1" x14ac:dyDescent="0.3">
      <c r="A40" s="146" t="s">
        <v>134</v>
      </c>
      <c r="B40" s="121">
        <f>'FY2016 workload support'!D5</f>
        <v>21</v>
      </c>
      <c r="C40" s="125">
        <f t="shared" si="12"/>
        <v>0</v>
      </c>
      <c r="D40" s="125">
        <f t="shared" si="13"/>
        <v>-21</v>
      </c>
      <c r="E40" s="138"/>
      <c r="F40" s="138"/>
      <c r="G40" s="138"/>
      <c r="H40" s="138"/>
      <c r="I40" s="138"/>
      <c r="J40" s="138"/>
      <c r="K40" s="138"/>
      <c r="L40" s="138"/>
      <c r="M40" s="138"/>
      <c r="N40" s="138"/>
      <c r="O40" s="138"/>
      <c r="P40" s="138"/>
      <c r="Q40" s="138"/>
      <c r="R40" s="138"/>
      <c r="S40" s="2"/>
    </row>
    <row r="41" spans="1:19" ht="14.25" customHeight="1" x14ac:dyDescent="0.3">
      <c r="A41" s="146" t="s">
        <v>114</v>
      </c>
      <c r="B41" s="121">
        <f>'FY2016 workload support'!D6</f>
        <v>21</v>
      </c>
      <c r="C41" s="125">
        <f t="shared" si="12"/>
        <v>0</v>
      </c>
      <c r="D41" s="125">
        <f t="shared" si="13"/>
        <v>-21</v>
      </c>
      <c r="E41" s="138"/>
      <c r="F41" s="138"/>
      <c r="G41" s="138"/>
      <c r="H41" s="138"/>
      <c r="I41" s="138"/>
      <c r="J41" s="138"/>
      <c r="K41" s="138"/>
      <c r="L41" s="138"/>
      <c r="M41" s="138"/>
      <c r="N41" s="138"/>
      <c r="O41" s="138"/>
      <c r="P41" s="138"/>
      <c r="Q41" s="138"/>
      <c r="R41" s="138"/>
      <c r="S41" s="2"/>
    </row>
    <row r="42" spans="1:19" ht="14.25" customHeight="1" x14ac:dyDescent="0.3">
      <c r="A42" s="146" t="s">
        <v>117</v>
      </c>
      <c r="B42" s="121">
        <f>'FY2016 workload support'!D7</f>
        <v>21</v>
      </c>
      <c r="C42" s="125">
        <f t="shared" si="12"/>
        <v>0</v>
      </c>
      <c r="D42" s="125">
        <f t="shared" si="13"/>
        <v>-21</v>
      </c>
      <c r="E42" s="138"/>
      <c r="F42" s="138"/>
      <c r="G42" s="138"/>
      <c r="H42" s="138"/>
      <c r="I42" s="138"/>
      <c r="J42" s="138"/>
      <c r="K42" s="138"/>
      <c r="L42" s="138"/>
      <c r="M42" s="138"/>
      <c r="N42" s="138"/>
      <c r="O42" s="138"/>
      <c r="P42" s="138"/>
      <c r="Q42" s="138"/>
      <c r="R42" s="138"/>
      <c r="S42" s="2"/>
    </row>
    <row r="43" spans="1:19" ht="14.25" customHeight="1" x14ac:dyDescent="0.3">
      <c r="A43" s="146" t="s">
        <v>77</v>
      </c>
      <c r="B43" s="121">
        <f>'FY2016 workload support'!D8</f>
        <v>21</v>
      </c>
      <c r="C43" s="125">
        <f t="shared" si="12"/>
        <v>0</v>
      </c>
      <c r="D43" s="125">
        <f t="shared" si="13"/>
        <v>-21</v>
      </c>
      <c r="E43" s="138"/>
      <c r="F43" s="138"/>
      <c r="G43" s="138"/>
      <c r="H43" s="138"/>
      <c r="I43" s="138"/>
      <c r="J43" s="138"/>
      <c r="K43" s="138"/>
      <c r="L43" s="138"/>
      <c r="M43" s="138"/>
      <c r="N43" s="138"/>
      <c r="O43" s="138"/>
      <c r="P43" s="138"/>
      <c r="Q43" s="138"/>
      <c r="R43" s="138"/>
      <c r="S43" s="2"/>
    </row>
    <row r="44" spans="1:19" ht="14.25" customHeight="1" x14ac:dyDescent="0.3">
      <c r="A44" s="119" t="s">
        <v>133</v>
      </c>
      <c r="B44" s="121">
        <f>'FY2016 workload support'!D12</f>
        <v>20</v>
      </c>
      <c r="C44" s="125">
        <f t="shared" si="12"/>
        <v>0</v>
      </c>
      <c r="D44" s="125">
        <f t="shared" si="13"/>
        <v>-20</v>
      </c>
      <c r="E44" s="138"/>
      <c r="F44" s="138"/>
      <c r="G44" s="138"/>
      <c r="H44" s="138"/>
      <c r="I44" s="138"/>
      <c r="J44" s="138"/>
      <c r="K44" s="138"/>
      <c r="L44" s="138"/>
      <c r="M44" s="138"/>
      <c r="N44" s="138"/>
      <c r="O44" s="138"/>
      <c r="P44" s="138"/>
      <c r="Q44" s="138"/>
      <c r="R44" s="138"/>
      <c r="S44" s="2"/>
    </row>
    <row r="45" spans="1:19" ht="14.25" customHeight="1" x14ac:dyDescent="0.3">
      <c r="A45" s="119" t="s">
        <v>136</v>
      </c>
      <c r="B45" s="121">
        <f>'FY2016 workload support'!D13</f>
        <v>50</v>
      </c>
      <c r="C45" s="125">
        <f t="shared" si="12"/>
        <v>0</v>
      </c>
      <c r="D45" s="125">
        <f t="shared" si="13"/>
        <v>-50</v>
      </c>
      <c r="E45" s="138"/>
      <c r="F45" s="138"/>
      <c r="G45" s="138"/>
      <c r="H45" s="138"/>
      <c r="I45" s="138"/>
      <c r="J45" s="138"/>
      <c r="K45" s="138"/>
      <c r="L45" s="138"/>
      <c r="M45" s="138"/>
      <c r="N45" s="138"/>
      <c r="O45" s="138"/>
      <c r="P45" s="138"/>
      <c r="Q45" s="138"/>
      <c r="R45" s="138"/>
      <c r="S45" s="2"/>
    </row>
    <row r="46" spans="1:19" ht="14.25" customHeight="1" x14ac:dyDescent="0.3">
      <c r="A46" s="119" t="s">
        <v>139</v>
      </c>
      <c r="B46" s="121">
        <f>'FY2016 workload support'!D14/4</f>
        <v>92.5</v>
      </c>
      <c r="C46" s="125">
        <f t="shared" si="12"/>
        <v>0</v>
      </c>
      <c r="D46" s="125">
        <f t="shared" si="13"/>
        <v>-92.5</v>
      </c>
      <c r="E46" s="138"/>
      <c r="F46" s="138"/>
      <c r="G46" s="138"/>
      <c r="H46" s="138"/>
      <c r="I46" s="138"/>
      <c r="J46" s="138"/>
      <c r="K46" s="138"/>
      <c r="L46" s="138"/>
      <c r="M46" s="138"/>
      <c r="N46" s="138"/>
      <c r="O46" s="138"/>
      <c r="P46" s="138"/>
      <c r="Q46" s="138"/>
      <c r="R46" s="138"/>
      <c r="S46" s="2"/>
    </row>
    <row r="47" spans="1:19" ht="14.25" customHeight="1" x14ac:dyDescent="0.3">
      <c r="A47" s="119" t="s">
        <v>140</v>
      </c>
      <c r="B47" s="121">
        <f>'FY2016 workload support'!D14/4</f>
        <v>92.5</v>
      </c>
      <c r="C47" s="125">
        <f t="shared" si="12"/>
        <v>0</v>
      </c>
      <c r="D47" s="125">
        <f t="shared" si="13"/>
        <v>-92.5</v>
      </c>
      <c r="E47" s="138"/>
      <c r="F47" s="138"/>
      <c r="G47" s="138"/>
      <c r="H47" s="138"/>
      <c r="I47" s="138"/>
      <c r="J47" s="138"/>
      <c r="K47" s="138"/>
      <c r="L47" s="138"/>
      <c r="M47" s="138"/>
      <c r="N47" s="138"/>
      <c r="O47" s="138"/>
      <c r="P47" s="138"/>
      <c r="Q47" s="138"/>
      <c r="R47" s="138"/>
      <c r="S47" s="2"/>
    </row>
    <row r="48" spans="1:19" ht="14.25" customHeight="1" x14ac:dyDescent="0.3">
      <c r="A48" s="119" t="s">
        <v>141</v>
      </c>
      <c r="B48" s="121">
        <f>'FY2016 workload support'!D14/4</f>
        <v>92.5</v>
      </c>
      <c r="C48" s="125">
        <f t="shared" si="12"/>
        <v>0</v>
      </c>
      <c r="D48" s="125">
        <f t="shared" si="13"/>
        <v>-92.5</v>
      </c>
      <c r="E48" s="138"/>
      <c r="F48" s="138"/>
      <c r="G48" s="138"/>
      <c r="H48" s="138"/>
      <c r="I48" s="138"/>
      <c r="J48" s="138"/>
      <c r="K48" s="138"/>
      <c r="L48" s="138"/>
      <c r="M48" s="138"/>
      <c r="N48" s="138"/>
      <c r="O48" s="138"/>
      <c r="P48" s="138"/>
      <c r="Q48" s="138"/>
      <c r="R48" s="138"/>
      <c r="S48" s="2"/>
    </row>
    <row r="49" spans="1:19" ht="14.25" customHeight="1" x14ac:dyDescent="0.3">
      <c r="A49" s="119" t="s">
        <v>145</v>
      </c>
      <c r="B49" s="121">
        <f>'FY2016 workload support'!D14/4</f>
        <v>92.5</v>
      </c>
      <c r="C49" s="125">
        <f t="shared" si="12"/>
        <v>0</v>
      </c>
      <c r="D49" s="125">
        <f t="shared" si="13"/>
        <v>-92.5</v>
      </c>
      <c r="E49" s="138"/>
      <c r="F49" s="138"/>
      <c r="G49" s="138"/>
      <c r="H49" s="138"/>
      <c r="I49" s="138"/>
      <c r="J49" s="138"/>
      <c r="K49" s="138"/>
      <c r="L49" s="138"/>
      <c r="M49" s="138"/>
      <c r="N49" s="138"/>
      <c r="O49" s="138"/>
      <c r="P49" s="138"/>
      <c r="Q49" s="138"/>
      <c r="R49" s="138"/>
      <c r="S49" s="2"/>
    </row>
    <row r="50" spans="1:19" ht="14.25" customHeight="1" x14ac:dyDescent="0.3">
      <c r="A50" s="119" t="s">
        <v>138</v>
      </c>
      <c r="B50" s="121">
        <f>'FY2016 workload support'!D15</f>
        <v>20</v>
      </c>
      <c r="C50" s="125">
        <f t="shared" si="12"/>
        <v>0</v>
      </c>
      <c r="D50" s="125">
        <f t="shared" si="13"/>
        <v>-20</v>
      </c>
      <c r="E50" s="138"/>
      <c r="F50" s="138"/>
      <c r="G50" s="138"/>
      <c r="H50" s="138"/>
      <c r="I50" s="138"/>
      <c r="J50" s="138"/>
      <c r="K50" s="138"/>
      <c r="L50" s="138"/>
      <c r="M50" s="138"/>
      <c r="N50" s="165"/>
      <c r="O50" s="138"/>
      <c r="P50" s="138"/>
      <c r="Q50" s="138"/>
      <c r="R50" s="138"/>
      <c r="S50" s="2"/>
    </row>
    <row r="51" spans="1:19" ht="14.25" customHeight="1" x14ac:dyDescent="0.3">
      <c r="A51" s="119" t="s">
        <v>146</v>
      </c>
      <c r="B51" s="121">
        <f>'FY2016 workload support'!D16</f>
        <v>40</v>
      </c>
      <c r="C51" s="125">
        <f t="shared" si="12"/>
        <v>0</v>
      </c>
      <c r="D51" s="125">
        <f t="shared" si="13"/>
        <v>-40</v>
      </c>
      <c r="E51" s="138"/>
      <c r="F51" s="138"/>
      <c r="G51" s="138"/>
      <c r="H51" s="138"/>
      <c r="I51" s="138"/>
      <c r="J51" s="138"/>
      <c r="K51" s="138"/>
      <c r="L51" s="138"/>
      <c r="M51" s="138"/>
      <c r="N51" s="138"/>
      <c r="O51" s="138"/>
      <c r="P51" s="138"/>
      <c r="Q51" s="138"/>
      <c r="R51" s="138"/>
      <c r="S51" s="2"/>
    </row>
    <row r="52" spans="1:19" ht="14.25" customHeight="1" x14ac:dyDescent="0.3">
      <c r="A52" s="119" t="s">
        <v>147</v>
      </c>
      <c r="B52" s="121">
        <f>'FY2016 workload support'!D17</f>
        <v>12</v>
      </c>
      <c r="C52" s="125">
        <f t="shared" si="12"/>
        <v>0</v>
      </c>
      <c r="D52" s="125">
        <f t="shared" si="13"/>
        <v>-12</v>
      </c>
      <c r="E52" s="138"/>
      <c r="F52" s="138"/>
      <c r="G52" s="138"/>
      <c r="H52" s="138"/>
      <c r="I52" s="138"/>
      <c r="J52" s="138"/>
      <c r="K52" s="138"/>
      <c r="L52" s="138"/>
      <c r="M52" s="138"/>
      <c r="N52" s="138"/>
      <c r="O52" s="138"/>
      <c r="P52" s="138"/>
      <c r="Q52" s="138"/>
      <c r="R52" s="138"/>
      <c r="S52" s="2"/>
    </row>
    <row r="53" spans="1:19" ht="14.25" customHeight="1" x14ac:dyDescent="0.3">
      <c r="A53" s="119" t="s">
        <v>148</v>
      </c>
      <c r="B53" s="121">
        <f>'FY2016 workload support'!D18</f>
        <v>20</v>
      </c>
      <c r="C53" s="125">
        <f t="shared" si="12"/>
        <v>0</v>
      </c>
      <c r="D53" s="125">
        <f t="shared" si="13"/>
        <v>-20</v>
      </c>
      <c r="E53" s="138"/>
      <c r="F53" s="138"/>
      <c r="G53" s="138"/>
      <c r="H53" s="138"/>
      <c r="I53" s="138"/>
      <c r="J53" s="138"/>
      <c r="K53" s="138"/>
      <c r="L53" s="138"/>
      <c r="M53" s="138"/>
      <c r="N53" s="138"/>
      <c r="O53" s="138"/>
      <c r="P53" s="138"/>
      <c r="Q53" s="138"/>
      <c r="R53" s="138"/>
      <c r="S53" s="2"/>
    </row>
    <row r="54" spans="1:19" ht="14.25" customHeight="1" x14ac:dyDescent="0.3">
      <c r="A54" s="119" t="s">
        <v>149</v>
      </c>
      <c r="B54" s="121">
        <f>'FY2016 workload support'!D20</f>
        <v>24</v>
      </c>
      <c r="C54" s="125">
        <f t="shared" si="12"/>
        <v>0</v>
      </c>
      <c r="D54" s="125">
        <f t="shared" si="13"/>
        <v>-24</v>
      </c>
      <c r="E54" s="138"/>
      <c r="F54" s="138"/>
      <c r="G54" s="138"/>
      <c r="H54" s="138"/>
      <c r="I54" s="138"/>
      <c r="J54" s="138"/>
      <c r="K54" s="138"/>
      <c r="L54" s="138"/>
      <c r="M54" s="138"/>
      <c r="N54" s="138"/>
      <c r="O54" s="138"/>
      <c r="P54" s="138"/>
      <c r="Q54" s="138"/>
      <c r="R54" s="138"/>
      <c r="S54" s="2"/>
    </row>
    <row r="55" spans="1:19" ht="14.25" customHeight="1" x14ac:dyDescent="0.3">
      <c r="A55" s="146" t="s">
        <v>79</v>
      </c>
      <c r="B55" s="121">
        <f>'2016 MARCOM Budget'!K4*20</f>
        <v>60</v>
      </c>
      <c r="C55" s="125">
        <f t="shared" si="12"/>
        <v>0</v>
      </c>
      <c r="D55" s="125">
        <f t="shared" si="13"/>
        <v>-60</v>
      </c>
      <c r="E55" s="165"/>
      <c r="F55" s="165"/>
      <c r="G55" s="165"/>
      <c r="H55" s="165"/>
      <c r="I55" s="165"/>
      <c r="J55" s="165"/>
      <c r="K55" s="165"/>
      <c r="L55" s="165"/>
      <c r="M55" s="165"/>
      <c r="N55" s="165"/>
      <c r="O55" s="165"/>
      <c r="P55" s="165"/>
      <c r="Q55" s="165"/>
      <c r="R55" s="165"/>
      <c r="S55" s="72"/>
    </row>
    <row r="56" spans="1:19" ht="14.25" customHeight="1" x14ac:dyDescent="0.3">
      <c r="A56" s="146" t="s">
        <v>80</v>
      </c>
      <c r="B56" s="121">
        <f>'2016 MARCOM Budget'!K7*20</f>
        <v>5</v>
      </c>
      <c r="C56" s="125">
        <f t="shared" si="12"/>
        <v>0</v>
      </c>
      <c r="D56" s="125">
        <f t="shared" si="13"/>
        <v>-5</v>
      </c>
      <c r="E56" s="165"/>
      <c r="F56" s="165"/>
      <c r="G56" s="165"/>
      <c r="H56" s="165"/>
      <c r="I56" s="165"/>
      <c r="J56" s="165"/>
      <c r="K56" s="165"/>
      <c r="L56" s="165"/>
      <c r="M56" s="165"/>
      <c r="N56" s="165"/>
      <c r="O56" s="165"/>
      <c r="P56" s="165"/>
      <c r="Q56" s="165"/>
      <c r="R56" s="165"/>
      <c r="S56" s="72"/>
    </row>
    <row r="57" spans="1:19" ht="14.25" customHeight="1" x14ac:dyDescent="0.3">
      <c r="A57" s="146" t="s">
        <v>81</v>
      </c>
      <c r="B57" s="121">
        <f>'2016 MARCOM Budget'!I9*20</f>
        <v>28</v>
      </c>
      <c r="C57" s="125">
        <f t="shared" si="12"/>
        <v>0</v>
      </c>
      <c r="D57" s="125">
        <f t="shared" si="13"/>
        <v>-28</v>
      </c>
      <c r="E57" s="165"/>
      <c r="F57" s="165"/>
      <c r="G57" s="165"/>
      <c r="H57" s="165"/>
      <c r="I57" s="165"/>
      <c r="J57" s="165"/>
      <c r="K57" s="165"/>
      <c r="L57" s="165"/>
      <c r="M57" s="165"/>
      <c r="N57" s="165"/>
      <c r="O57" s="165"/>
      <c r="P57" s="165"/>
      <c r="Q57" s="165"/>
      <c r="R57" s="165"/>
      <c r="S57" s="72"/>
    </row>
    <row r="58" spans="1:19" ht="14.25" customHeight="1" x14ac:dyDescent="0.3">
      <c r="A58" s="146" t="s">
        <v>83</v>
      </c>
      <c r="B58" s="121">
        <f>'2016 MARCOM Budget'!K15*20</f>
        <v>0</v>
      </c>
      <c r="C58" s="125">
        <f t="shared" si="12"/>
        <v>0</v>
      </c>
      <c r="D58" s="125">
        <f t="shared" si="13"/>
        <v>0</v>
      </c>
      <c r="E58" s="165"/>
      <c r="F58" s="165"/>
      <c r="G58" s="165"/>
      <c r="H58" s="165"/>
      <c r="I58" s="165"/>
      <c r="J58" s="165"/>
      <c r="K58" s="165"/>
      <c r="L58" s="165"/>
      <c r="M58" s="165"/>
      <c r="N58" s="165"/>
      <c r="O58" s="165"/>
      <c r="P58" s="165"/>
      <c r="Q58" s="165"/>
      <c r="R58" s="165"/>
      <c r="S58" s="72"/>
    </row>
    <row r="59" spans="1:19" ht="14.25" customHeight="1" x14ac:dyDescent="0.3">
      <c r="A59" s="146" t="s">
        <v>86</v>
      </c>
      <c r="B59" s="121">
        <f>'2016 MARCOM Budget'!K16*20</f>
        <v>36.200000000000003</v>
      </c>
      <c r="C59" s="125">
        <f t="shared" si="12"/>
        <v>0</v>
      </c>
      <c r="D59" s="125">
        <f t="shared" si="13"/>
        <v>-36.200000000000003</v>
      </c>
      <c r="E59" s="165"/>
      <c r="F59" s="165"/>
      <c r="G59" s="165"/>
      <c r="H59" s="165"/>
      <c r="I59" s="165"/>
      <c r="J59" s="165"/>
      <c r="K59" s="165"/>
      <c r="L59" s="165"/>
      <c r="M59" s="165"/>
      <c r="N59" s="165"/>
      <c r="O59" s="165"/>
      <c r="P59" s="165"/>
      <c r="Q59" s="165"/>
      <c r="R59" s="165"/>
      <c r="S59" s="72"/>
    </row>
    <row r="60" spans="1:19" ht="14.25" customHeight="1" x14ac:dyDescent="0.3">
      <c r="A60" s="146" t="s">
        <v>92</v>
      </c>
      <c r="B60" s="121">
        <f>'2016 MARCOM Budget'!K17*20</f>
        <v>2</v>
      </c>
      <c r="C60" s="125">
        <f t="shared" si="12"/>
        <v>0</v>
      </c>
      <c r="D60" s="125">
        <f t="shared" si="13"/>
        <v>-2</v>
      </c>
      <c r="E60" s="165"/>
      <c r="F60" s="165"/>
      <c r="G60" s="165"/>
      <c r="H60" s="165"/>
      <c r="I60" s="165"/>
      <c r="J60" s="165"/>
      <c r="K60" s="165"/>
      <c r="L60" s="165"/>
      <c r="M60" s="165"/>
      <c r="N60" s="165"/>
      <c r="O60" s="165"/>
      <c r="P60" s="165"/>
      <c r="Q60" s="165"/>
      <c r="R60" s="165"/>
      <c r="S60" s="72"/>
    </row>
    <row r="61" spans="1:19" ht="14.25" customHeight="1" x14ac:dyDescent="0.3">
      <c r="A61" s="146" t="s">
        <v>95</v>
      </c>
      <c r="B61" s="121">
        <f>'2016 MARCOM Budget'!I19*20</f>
        <v>18.600000000000001</v>
      </c>
      <c r="C61" s="125">
        <f t="shared" si="12"/>
        <v>0</v>
      </c>
      <c r="D61" s="125">
        <f t="shared" si="13"/>
        <v>-18.600000000000001</v>
      </c>
      <c r="E61" s="165"/>
      <c r="F61" s="165"/>
      <c r="G61" s="165"/>
      <c r="H61" s="165"/>
      <c r="I61" s="165"/>
      <c r="J61" s="165"/>
      <c r="K61" s="165"/>
      <c r="L61" s="165"/>
      <c r="M61" s="165"/>
      <c r="N61" s="165"/>
      <c r="O61" s="165"/>
      <c r="P61" s="165"/>
      <c r="Q61" s="165"/>
      <c r="R61" s="165"/>
      <c r="S61" s="72"/>
    </row>
    <row r="62" spans="1:19" ht="14.25" customHeight="1" x14ac:dyDescent="0.3">
      <c r="A62" s="146" t="s">
        <v>96</v>
      </c>
      <c r="B62" s="121">
        <f>'2016 MARCOM Budget'!I24*20</f>
        <v>52</v>
      </c>
      <c r="C62" s="125">
        <f t="shared" si="12"/>
        <v>0</v>
      </c>
      <c r="D62" s="125">
        <f t="shared" si="13"/>
        <v>-52</v>
      </c>
      <c r="E62" s="165"/>
      <c r="F62" s="165"/>
      <c r="G62" s="165"/>
      <c r="H62" s="165"/>
      <c r="I62" s="165"/>
      <c r="J62" s="165"/>
      <c r="K62" s="165"/>
      <c r="L62" s="165"/>
      <c r="M62" s="165"/>
      <c r="N62" s="165"/>
      <c r="O62" s="165"/>
      <c r="P62" s="165"/>
      <c r="Q62" s="165"/>
      <c r="R62" s="165"/>
      <c r="S62" s="72"/>
    </row>
    <row r="63" spans="1:19" ht="14.25" customHeight="1" x14ac:dyDescent="0.3">
      <c r="A63" s="175" t="s">
        <v>154</v>
      </c>
      <c r="B63" s="185">
        <f t="shared" ref="B63:O63" si="14">SUM(B38:B62)</f>
        <v>886.80000000000007</v>
      </c>
      <c r="C63" s="185">
        <f t="shared" si="14"/>
        <v>0</v>
      </c>
      <c r="D63" s="185">
        <f t="shared" si="14"/>
        <v>-886.80000000000007</v>
      </c>
      <c r="E63" s="188">
        <f t="shared" si="14"/>
        <v>0</v>
      </c>
      <c r="F63" s="188">
        <f t="shared" si="14"/>
        <v>0</v>
      </c>
      <c r="G63" s="188">
        <f t="shared" si="14"/>
        <v>0</v>
      </c>
      <c r="H63" s="188">
        <f t="shared" si="14"/>
        <v>0</v>
      </c>
      <c r="I63" s="188">
        <f t="shared" si="14"/>
        <v>0</v>
      </c>
      <c r="J63" s="188">
        <f t="shared" si="14"/>
        <v>0</v>
      </c>
      <c r="K63" s="188">
        <f t="shared" si="14"/>
        <v>0</v>
      </c>
      <c r="L63" s="188">
        <f t="shared" si="14"/>
        <v>0</v>
      </c>
      <c r="M63" s="188">
        <f t="shared" si="14"/>
        <v>0</v>
      </c>
      <c r="N63" s="188">
        <f t="shared" si="14"/>
        <v>0</v>
      </c>
      <c r="O63" s="188">
        <f t="shared" si="14"/>
        <v>0</v>
      </c>
      <c r="P63" s="188"/>
      <c r="Q63" s="188">
        <f t="shared" ref="Q63:R63" si="15">SUM(Q38:Q62)</f>
        <v>0</v>
      </c>
      <c r="R63" s="188">
        <f t="shared" si="15"/>
        <v>0</v>
      </c>
      <c r="S63" s="2"/>
    </row>
    <row r="64" spans="1:19" ht="14.25" customHeight="1" x14ac:dyDescent="0.3">
      <c r="A64" s="175" t="s">
        <v>161</v>
      </c>
      <c r="B64" s="190">
        <f t="shared" ref="B64:O64" si="16">B63*625</f>
        <v>554250</v>
      </c>
      <c r="C64" s="190">
        <f t="shared" si="16"/>
        <v>0</v>
      </c>
      <c r="D64" s="190">
        <f t="shared" si="16"/>
        <v>-554250</v>
      </c>
      <c r="E64" s="192">
        <f t="shared" si="16"/>
        <v>0</v>
      </c>
      <c r="F64" s="192">
        <f t="shared" si="16"/>
        <v>0</v>
      </c>
      <c r="G64" s="192">
        <f t="shared" si="16"/>
        <v>0</v>
      </c>
      <c r="H64" s="192">
        <f t="shared" si="16"/>
        <v>0</v>
      </c>
      <c r="I64" s="192">
        <f t="shared" si="16"/>
        <v>0</v>
      </c>
      <c r="J64" s="192">
        <f t="shared" si="16"/>
        <v>0</v>
      </c>
      <c r="K64" s="192">
        <f t="shared" si="16"/>
        <v>0</v>
      </c>
      <c r="L64" s="192">
        <f t="shared" si="16"/>
        <v>0</v>
      </c>
      <c r="M64" s="192">
        <f t="shared" si="16"/>
        <v>0</v>
      </c>
      <c r="N64" s="192">
        <f t="shared" si="16"/>
        <v>0</v>
      </c>
      <c r="O64" s="192">
        <f t="shared" si="16"/>
        <v>0</v>
      </c>
      <c r="P64" s="192"/>
      <c r="Q64" s="192">
        <f t="shared" ref="Q64:R64" si="17">Q63*625</f>
        <v>0</v>
      </c>
      <c r="R64" s="192">
        <f t="shared" si="17"/>
        <v>0</v>
      </c>
      <c r="S64" s="2"/>
    </row>
    <row r="65" spans="1:19" ht="14.25" customHeight="1" x14ac:dyDescent="0.3">
      <c r="A65" s="2"/>
      <c r="B65" s="196"/>
      <c r="C65" s="196"/>
      <c r="D65" s="196"/>
      <c r="E65" s="196"/>
      <c r="F65" s="196"/>
      <c r="G65" s="196"/>
      <c r="H65" s="196"/>
      <c r="I65" s="196"/>
      <c r="J65" s="196"/>
      <c r="K65" s="196"/>
      <c r="L65" s="196"/>
      <c r="M65" s="196"/>
      <c r="N65" s="196"/>
      <c r="O65" s="196"/>
      <c r="P65" s="196"/>
      <c r="Q65" s="196"/>
      <c r="R65" s="196"/>
      <c r="S65" s="2"/>
    </row>
    <row r="66" spans="1:19" ht="14.25" customHeight="1" x14ac:dyDescent="0.3">
      <c r="A66" s="2"/>
      <c r="B66" s="196"/>
      <c r="C66" s="196"/>
      <c r="D66" s="196"/>
      <c r="E66" s="196"/>
      <c r="F66" s="196"/>
      <c r="G66" s="196"/>
      <c r="H66" s="196"/>
      <c r="I66" s="196"/>
      <c r="J66" s="196"/>
      <c r="K66" s="196"/>
      <c r="L66" s="196"/>
      <c r="M66" s="196"/>
      <c r="N66" s="196"/>
      <c r="O66" s="196"/>
      <c r="P66" s="196"/>
      <c r="Q66" s="196"/>
      <c r="R66" s="196"/>
      <c r="S66" s="2"/>
    </row>
    <row r="67" spans="1:19" ht="14.25" customHeight="1" x14ac:dyDescent="0.3">
      <c r="A67" s="2"/>
      <c r="B67" s="196"/>
      <c r="C67" s="196"/>
      <c r="D67" s="196"/>
      <c r="E67" s="196"/>
      <c r="F67" s="196"/>
      <c r="G67" s="196"/>
      <c r="H67" s="196"/>
      <c r="I67" s="196"/>
      <c r="J67" s="196"/>
      <c r="K67" s="196"/>
      <c r="L67" s="196"/>
      <c r="M67" s="196"/>
      <c r="N67" s="196"/>
      <c r="O67" s="196"/>
      <c r="P67" s="196"/>
      <c r="Q67" s="196"/>
      <c r="R67" s="196"/>
      <c r="S67" s="2"/>
    </row>
    <row r="68" spans="1:19" ht="14.25" customHeight="1" x14ac:dyDescent="0.3">
      <c r="A68" s="2"/>
      <c r="B68" s="196"/>
      <c r="C68" s="196"/>
      <c r="D68" s="196"/>
      <c r="E68" s="196"/>
      <c r="F68" s="196"/>
      <c r="G68" s="196"/>
      <c r="H68" s="196"/>
      <c r="I68" s="196"/>
      <c r="J68" s="196"/>
      <c r="K68" s="196"/>
      <c r="L68" s="196"/>
      <c r="M68" s="196"/>
      <c r="N68" s="196"/>
      <c r="O68" s="196"/>
      <c r="P68" s="196"/>
      <c r="Q68" s="196"/>
      <c r="R68" s="196"/>
      <c r="S68" s="2"/>
    </row>
    <row r="69" spans="1:19" ht="14.25" customHeight="1" x14ac:dyDescent="0.3">
      <c r="A69" s="2"/>
      <c r="B69" s="196"/>
      <c r="C69" s="196"/>
      <c r="D69" s="196"/>
      <c r="E69" s="196"/>
      <c r="F69" s="196"/>
      <c r="G69" s="196"/>
      <c r="H69" s="196"/>
      <c r="I69" s="196"/>
      <c r="J69" s="196"/>
      <c r="K69" s="196"/>
      <c r="L69" s="196"/>
      <c r="M69" s="196"/>
      <c r="N69" s="196"/>
      <c r="O69" s="196"/>
      <c r="P69" s="196"/>
      <c r="Q69" s="196"/>
      <c r="R69" s="196"/>
      <c r="S69" s="2"/>
    </row>
    <row r="70" spans="1:19" ht="14.25" customHeight="1" x14ac:dyDescent="0.3">
      <c r="A70" s="2"/>
      <c r="B70" s="196"/>
      <c r="C70" s="196"/>
      <c r="D70" s="196"/>
      <c r="E70" s="196"/>
      <c r="F70" s="196"/>
      <c r="G70" s="196"/>
      <c r="H70" s="196"/>
      <c r="I70" s="196"/>
      <c r="J70" s="196"/>
      <c r="K70" s="196"/>
      <c r="L70" s="196"/>
      <c r="M70" s="196"/>
      <c r="N70" s="196"/>
      <c r="O70" s="196"/>
      <c r="P70" s="196"/>
      <c r="Q70" s="196"/>
      <c r="R70" s="196"/>
      <c r="S70" s="2"/>
    </row>
    <row r="71" spans="1:19" ht="14.25" customHeight="1" x14ac:dyDescent="0.3">
      <c r="A71" s="2"/>
      <c r="B71" s="196"/>
      <c r="C71" s="196"/>
      <c r="D71" s="196"/>
      <c r="E71" s="196"/>
      <c r="F71" s="196"/>
      <c r="G71" s="196"/>
      <c r="H71" s="196"/>
      <c r="I71" s="196"/>
      <c r="J71" s="196"/>
      <c r="K71" s="196"/>
      <c r="L71" s="196"/>
      <c r="M71" s="196"/>
      <c r="N71" s="196"/>
      <c r="O71" s="196"/>
      <c r="P71" s="196"/>
      <c r="Q71" s="196"/>
      <c r="R71" s="196"/>
      <c r="S71" s="2"/>
    </row>
    <row r="72" spans="1:19" ht="14.25" customHeight="1" x14ac:dyDescent="0.3">
      <c r="A72" s="2"/>
      <c r="B72" s="196"/>
      <c r="C72" s="196"/>
      <c r="D72" s="196"/>
      <c r="E72" s="196"/>
      <c r="F72" s="196"/>
      <c r="G72" s="196"/>
      <c r="H72" s="196"/>
      <c r="I72" s="196"/>
      <c r="J72" s="196"/>
      <c r="K72" s="196"/>
      <c r="L72" s="196"/>
      <c r="M72" s="196"/>
      <c r="N72" s="196"/>
      <c r="O72" s="196"/>
      <c r="P72" s="196"/>
      <c r="Q72" s="196"/>
      <c r="R72" s="196"/>
      <c r="S72" s="2"/>
    </row>
    <row r="73" spans="1:19" ht="14.25" customHeight="1" x14ac:dyDescent="0.3">
      <c r="A73" s="2"/>
      <c r="B73" s="196"/>
      <c r="C73" s="196"/>
      <c r="D73" s="196"/>
      <c r="E73" s="196"/>
      <c r="F73" s="196"/>
      <c r="G73" s="196"/>
      <c r="H73" s="196"/>
      <c r="I73" s="196"/>
      <c r="J73" s="196"/>
      <c r="K73" s="196"/>
      <c r="L73" s="196"/>
      <c r="M73" s="196"/>
      <c r="N73" s="196"/>
      <c r="O73" s="196"/>
      <c r="P73" s="196"/>
      <c r="Q73" s="196"/>
      <c r="R73" s="196"/>
      <c r="S73" s="2"/>
    </row>
    <row r="74" spans="1:19" ht="14.25" customHeight="1" x14ac:dyDescent="0.3">
      <c r="A74" s="2"/>
      <c r="B74" s="196"/>
      <c r="C74" s="196"/>
      <c r="D74" s="196"/>
      <c r="E74" s="196"/>
      <c r="F74" s="196"/>
      <c r="G74" s="196"/>
      <c r="H74" s="196"/>
      <c r="I74" s="196"/>
      <c r="J74" s="196"/>
      <c r="K74" s="196"/>
      <c r="L74" s="196"/>
      <c r="M74" s="196"/>
      <c r="N74" s="196"/>
      <c r="O74" s="196"/>
      <c r="P74" s="196"/>
      <c r="Q74" s="196"/>
      <c r="R74" s="196"/>
      <c r="S74" s="2"/>
    </row>
    <row r="75" spans="1:19" ht="14.25" customHeight="1" x14ac:dyDescent="0.3">
      <c r="A75" s="2"/>
      <c r="B75" s="196"/>
      <c r="C75" s="196"/>
      <c r="D75" s="196"/>
      <c r="E75" s="196"/>
      <c r="F75" s="196"/>
      <c r="G75" s="196"/>
      <c r="H75" s="196"/>
      <c r="I75" s="196"/>
      <c r="J75" s="196"/>
      <c r="K75" s="196"/>
      <c r="L75" s="196"/>
      <c r="M75" s="196"/>
      <c r="N75" s="196"/>
      <c r="O75" s="196"/>
      <c r="P75" s="196"/>
      <c r="Q75" s="196"/>
      <c r="R75" s="196"/>
      <c r="S75" s="2"/>
    </row>
    <row r="76" spans="1:19" ht="14.25" customHeight="1" x14ac:dyDescent="0.3">
      <c r="A76" s="2"/>
      <c r="B76" s="196"/>
      <c r="C76" s="196"/>
      <c r="D76" s="196"/>
      <c r="E76" s="196"/>
      <c r="F76" s="196"/>
      <c r="G76" s="196"/>
      <c r="H76" s="196"/>
      <c r="I76" s="196"/>
      <c r="J76" s="196"/>
      <c r="K76" s="196"/>
      <c r="L76" s="196"/>
      <c r="M76" s="196"/>
      <c r="N76" s="196"/>
      <c r="O76" s="196"/>
      <c r="P76" s="196"/>
      <c r="Q76" s="196"/>
      <c r="R76" s="196"/>
      <c r="S76" s="2"/>
    </row>
    <row r="77" spans="1:19" ht="14.25" customHeight="1" x14ac:dyDescent="0.3">
      <c r="A77" s="2"/>
      <c r="B77" s="196"/>
      <c r="C77" s="196"/>
      <c r="D77" s="196"/>
      <c r="E77" s="196"/>
      <c r="F77" s="196"/>
      <c r="G77" s="196"/>
      <c r="H77" s="196"/>
      <c r="I77" s="196"/>
      <c r="J77" s="196"/>
      <c r="K77" s="196"/>
      <c r="L77" s="196"/>
      <c r="M77" s="196"/>
      <c r="N77" s="196"/>
      <c r="O77" s="196"/>
      <c r="P77" s="196"/>
      <c r="Q77" s="196"/>
      <c r="R77" s="196"/>
      <c r="S77" s="2"/>
    </row>
    <row r="78" spans="1:19" ht="14.25" customHeight="1" x14ac:dyDescent="0.3">
      <c r="A78" s="2"/>
      <c r="B78" s="196"/>
      <c r="C78" s="196"/>
      <c r="D78" s="196"/>
      <c r="E78" s="196"/>
      <c r="F78" s="196"/>
      <c r="G78" s="196"/>
      <c r="H78" s="196"/>
      <c r="I78" s="196"/>
      <c r="J78" s="196"/>
      <c r="K78" s="196"/>
      <c r="L78" s="196"/>
      <c r="M78" s="196"/>
      <c r="N78" s="196"/>
      <c r="O78" s="196"/>
      <c r="P78" s="196"/>
      <c r="Q78" s="196"/>
      <c r="R78" s="196"/>
      <c r="S78" s="2"/>
    </row>
    <row r="79" spans="1:19" ht="14.25" customHeight="1" x14ac:dyDescent="0.3">
      <c r="A79" s="2"/>
      <c r="B79" s="196"/>
      <c r="C79" s="196"/>
      <c r="D79" s="196"/>
      <c r="E79" s="196"/>
      <c r="F79" s="196"/>
      <c r="G79" s="196"/>
      <c r="H79" s="196"/>
      <c r="I79" s="196"/>
      <c r="J79" s="196"/>
      <c r="K79" s="196"/>
      <c r="L79" s="196"/>
      <c r="M79" s="196"/>
      <c r="N79" s="196"/>
      <c r="O79" s="196"/>
      <c r="P79" s="196"/>
      <c r="Q79" s="196"/>
      <c r="R79" s="196"/>
      <c r="S79" s="2"/>
    </row>
    <row r="80" spans="1:19" ht="14.25" customHeight="1" x14ac:dyDescent="0.3">
      <c r="A80" s="2"/>
      <c r="B80" s="196"/>
      <c r="C80" s="196"/>
      <c r="D80" s="196"/>
      <c r="E80" s="196"/>
      <c r="F80" s="196"/>
      <c r="G80" s="196"/>
      <c r="H80" s="196"/>
      <c r="I80" s="196"/>
      <c r="J80" s="196"/>
      <c r="K80" s="196"/>
      <c r="L80" s="196"/>
      <c r="M80" s="196"/>
      <c r="N80" s="196"/>
      <c r="O80" s="196"/>
      <c r="P80" s="196"/>
      <c r="Q80" s="196"/>
      <c r="R80" s="196"/>
      <c r="S80" s="2"/>
    </row>
    <row r="81" spans="1:19" ht="14.25" customHeight="1" x14ac:dyDescent="0.3">
      <c r="A81" s="2"/>
      <c r="B81" s="196"/>
      <c r="C81" s="196"/>
      <c r="D81" s="196"/>
      <c r="E81" s="196"/>
      <c r="F81" s="196"/>
      <c r="G81" s="196"/>
      <c r="H81" s="196"/>
      <c r="I81" s="196"/>
      <c r="J81" s="196"/>
      <c r="K81" s="196"/>
      <c r="L81" s="196"/>
      <c r="M81" s="196"/>
      <c r="N81" s="196"/>
      <c r="O81" s="196"/>
      <c r="P81" s="196"/>
      <c r="Q81" s="196"/>
      <c r="R81" s="196"/>
      <c r="S81" s="2"/>
    </row>
    <row r="82" spans="1:19" ht="14.25" customHeight="1" x14ac:dyDescent="0.3">
      <c r="A82" s="2"/>
      <c r="B82" s="196"/>
      <c r="C82" s="196"/>
      <c r="D82" s="196"/>
      <c r="E82" s="196"/>
      <c r="F82" s="196"/>
      <c r="G82" s="196"/>
      <c r="H82" s="196"/>
      <c r="I82" s="196"/>
      <c r="J82" s="196"/>
      <c r="K82" s="196"/>
      <c r="L82" s="196"/>
      <c r="M82" s="196"/>
      <c r="N82" s="196"/>
      <c r="O82" s="196"/>
      <c r="P82" s="196"/>
      <c r="Q82" s="196"/>
      <c r="R82" s="196"/>
      <c r="S82" s="2"/>
    </row>
    <row r="83" spans="1:19" ht="14.25" customHeight="1" x14ac:dyDescent="0.3">
      <c r="A83" s="2"/>
      <c r="B83" s="196"/>
      <c r="C83" s="196"/>
      <c r="D83" s="196"/>
      <c r="E83" s="196"/>
      <c r="F83" s="196"/>
      <c r="G83" s="196"/>
      <c r="H83" s="196"/>
      <c r="I83" s="196"/>
      <c r="J83" s="196"/>
      <c r="K83" s="196"/>
      <c r="L83" s="196"/>
      <c r="M83" s="196"/>
      <c r="N83" s="196"/>
      <c r="O83" s="196"/>
      <c r="P83" s="196"/>
      <c r="Q83" s="196"/>
      <c r="R83" s="196"/>
      <c r="S83" s="2"/>
    </row>
    <row r="84" spans="1:19" ht="14.25" customHeight="1" x14ac:dyDescent="0.3">
      <c r="A84" s="2"/>
      <c r="B84" s="196"/>
      <c r="C84" s="196"/>
      <c r="D84" s="196"/>
      <c r="E84" s="196"/>
      <c r="F84" s="196"/>
      <c r="G84" s="196"/>
      <c r="H84" s="196"/>
      <c r="I84" s="196"/>
      <c r="J84" s="196"/>
      <c r="K84" s="196"/>
      <c r="L84" s="196"/>
      <c r="M84" s="196"/>
      <c r="N84" s="196"/>
      <c r="O84" s="196"/>
      <c r="P84" s="196"/>
      <c r="Q84" s="196"/>
      <c r="R84" s="196"/>
      <c r="S84" s="2"/>
    </row>
    <row r="85" spans="1:19" ht="14.25" customHeight="1" x14ac:dyDescent="0.3">
      <c r="A85" s="2"/>
      <c r="B85" s="196"/>
      <c r="C85" s="196"/>
      <c r="D85" s="196"/>
      <c r="E85" s="196"/>
      <c r="F85" s="196"/>
      <c r="G85" s="196"/>
      <c r="H85" s="196"/>
      <c r="I85" s="196"/>
      <c r="J85" s="196"/>
      <c r="K85" s="196"/>
      <c r="L85" s="196"/>
      <c r="M85" s="196"/>
      <c r="N85" s="196"/>
      <c r="O85" s="196"/>
      <c r="P85" s="196"/>
      <c r="Q85" s="196"/>
      <c r="R85" s="196"/>
      <c r="S85" s="2"/>
    </row>
    <row r="86" spans="1:19" ht="14.25" customHeight="1" x14ac:dyDescent="0.3">
      <c r="A86" s="2"/>
      <c r="B86" s="2"/>
      <c r="C86" s="2"/>
      <c r="D86" s="2"/>
      <c r="E86" s="2"/>
      <c r="F86" s="2"/>
      <c r="G86" s="2"/>
      <c r="H86" s="2"/>
      <c r="I86" s="2"/>
      <c r="J86" s="251"/>
      <c r="K86" s="2"/>
      <c r="L86" s="5"/>
      <c r="M86" s="2"/>
      <c r="N86" s="2"/>
      <c r="O86" s="2"/>
      <c r="P86" s="2"/>
      <c r="Q86" s="2"/>
      <c r="R86" s="2"/>
      <c r="S86" s="5"/>
    </row>
    <row r="87" spans="1:19" ht="13.2" x14ac:dyDescent="0.25">
      <c r="A87" s="6"/>
      <c r="B87" s="6"/>
      <c r="C87" s="6"/>
      <c r="D87" s="6"/>
      <c r="E87" s="6"/>
      <c r="F87" s="6"/>
      <c r="G87" s="6"/>
      <c r="H87" s="6"/>
      <c r="I87" s="6"/>
      <c r="K87" s="6"/>
      <c r="L87" s="6"/>
      <c r="M87" s="6"/>
      <c r="N87" s="6"/>
      <c r="O87" s="6"/>
      <c r="P87" s="6"/>
      <c r="Q87" s="6"/>
      <c r="R87" s="6"/>
      <c r="S87" s="6"/>
    </row>
    <row r="88" spans="1:19" ht="13.2" x14ac:dyDescent="0.25">
      <c r="A88" s="6"/>
      <c r="B88" s="6"/>
      <c r="C88" s="6"/>
      <c r="D88" s="6"/>
      <c r="E88" s="6"/>
      <c r="F88" s="6"/>
      <c r="G88" s="6"/>
      <c r="H88" s="6"/>
      <c r="I88" s="6"/>
      <c r="K88" s="6"/>
      <c r="L88" s="6"/>
      <c r="M88" s="6"/>
      <c r="N88" s="6"/>
      <c r="O88" s="6"/>
      <c r="P88" s="6"/>
      <c r="Q88" s="6"/>
      <c r="R88" s="6"/>
      <c r="S88" s="6"/>
    </row>
    <row r="89" spans="1:19" ht="13.2" x14ac:dyDescent="0.25">
      <c r="A89" s="6"/>
      <c r="B89" s="6"/>
      <c r="C89" s="6"/>
      <c r="D89" s="6"/>
      <c r="E89" s="6"/>
      <c r="F89" s="6"/>
      <c r="G89" s="6"/>
      <c r="H89" s="6"/>
      <c r="I89" s="6"/>
      <c r="K89" s="6"/>
      <c r="L89" s="6"/>
      <c r="M89" s="6"/>
      <c r="N89" s="6"/>
      <c r="O89" s="6"/>
      <c r="P89" s="6"/>
      <c r="Q89" s="6"/>
      <c r="R89" s="6"/>
      <c r="S89" s="6"/>
    </row>
    <row r="90" spans="1:19" ht="13.2" x14ac:dyDescent="0.25">
      <c r="A90" s="6"/>
      <c r="B90" s="6"/>
      <c r="C90" s="6"/>
      <c r="D90" s="6"/>
      <c r="E90" s="6"/>
      <c r="F90" s="6"/>
      <c r="G90" s="6"/>
      <c r="H90" s="6"/>
      <c r="I90" s="6"/>
      <c r="K90" s="6"/>
      <c r="L90" s="6"/>
      <c r="M90" s="6"/>
      <c r="N90" s="6"/>
      <c r="O90" s="6"/>
      <c r="P90" s="6"/>
      <c r="Q90" s="6"/>
      <c r="R90" s="6"/>
      <c r="S90" s="6"/>
    </row>
    <row r="91" spans="1:19" ht="13.2" x14ac:dyDescent="0.25">
      <c r="A91" s="6"/>
      <c r="B91" s="6"/>
      <c r="C91" s="6"/>
      <c r="D91" s="6"/>
      <c r="E91" s="6"/>
      <c r="F91" s="6"/>
      <c r="G91" s="6"/>
      <c r="H91" s="6"/>
      <c r="I91" s="6"/>
      <c r="K91" s="6"/>
      <c r="L91" s="6"/>
      <c r="M91" s="6"/>
      <c r="N91" s="6"/>
      <c r="O91" s="6"/>
      <c r="P91" s="6"/>
      <c r="Q91" s="6"/>
      <c r="R91" s="6"/>
      <c r="S91" s="6"/>
    </row>
    <row r="92" spans="1:19" ht="13.2" x14ac:dyDescent="0.25">
      <c r="A92" s="6"/>
      <c r="B92" s="6"/>
      <c r="C92" s="6"/>
      <c r="D92" s="6"/>
      <c r="E92" s="6"/>
      <c r="F92" s="6"/>
      <c r="G92" s="6"/>
      <c r="H92" s="6"/>
      <c r="I92" s="6"/>
      <c r="K92" s="6"/>
      <c r="L92" s="6"/>
      <c r="M92" s="6"/>
      <c r="N92" s="6"/>
      <c r="O92" s="6"/>
      <c r="P92" s="6"/>
      <c r="Q92" s="6"/>
      <c r="R92" s="6"/>
      <c r="S92" s="6"/>
    </row>
    <row r="93" spans="1:19" ht="13.2" x14ac:dyDescent="0.25">
      <c r="A93" s="6"/>
      <c r="B93" s="6"/>
      <c r="C93" s="6"/>
      <c r="D93" s="6"/>
      <c r="E93" s="6"/>
      <c r="F93" s="6"/>
      <c r="G93" s="6"/>
      <c r="H93" s="6"/>
      <c r="I93" s="6"/>
      <c r="K93" s="6"/>
      <c r="L93" s="6"/>
      <c r="M93" s="6"/>
      <c r="N93" s="6"/>
      <c r="O93" s="6"/>
      <c r="P93" s="6"/>
      <c r="Q93" s="6"/>
      <c r="R93" s="6"/>
      <c r="S93" s="6"/>
    </row>
    <row r="94" spans="1:19" ht="13.2" x14ac:dyDescent="0.25">
      <c r="A94" s="6"/>
      <c r="B94" s="6"/>
      <c r="C94" s="6"/>
      <c r="D94" s="6"/>
      <c r="E94" s="6"/>
      <c r="F94" s="6"/>
      <c r="G94" s="6"/>
      <c r="H94" s="6"/>
      <c r="I94" s="6"/>
      <c r="K94" s="6"/>
      <c r="L94" s="6"/>
      <c r="M94" s="6"/>
      <c r="N94" s="6"/>
      <c r="O94" s="6"/>
      <c r="P94" s="6"/>
      <c r="Q94" s="6"/>
      <c r="R94" s="6"/>
      <c r="S94" s="6"/>
    </row>
    <row r="95" spans="1:19" ht="13.2" x14ac:dyDescent="0.25">
      <c r="A95" s="6"/>
      <c r="B95" s="6"/>
      <c r="C95" s="6"/>
      <c r="D95" s="6"/>
      <c r="E95" s="6"/>
      <c r="F95" s="6"/>
      <c r="G95" s="6"/>
      <c r="H95" s="6"/>
      <c r="I95" s="6"/>
      <c r="K95" s="6"/>
      <c r="L95" s="6"/>
      <c r="M95" s="6"/>
      <c r="N95" s="6"/>
      <c r="O95" s="6"/>
      <c r="P95" s="6"/>
      <c r="Q95" s="6"/>
      <c r="R95" s="6"/>
      <c r="S95" s="6"/>
    </row>
    <row r="96" spans="1:19" ht="13.2" x14ac:dyDescent="0.25">
      <c r="A96" s="6"/>
      <c r="B96" s="6"/>
      <c r="C96" s="6"/>
      <c r="D96" s="6"/>
      <c r="E96" s="6"/>
      <c r="F96" s="6"/>
      <c r="G96" s="6"/>
      <c r="H96" s="6"/>
      <c r="I96" s="6"/>
      <c r="K96" s="6"/>
      <c r="L96" s="6"/>
      <c r="M96" s="6"/>
      <c r="N96" s="6"/>
      <c r="O96" s="6"/>
      <c r="P96" s="6"/>
      <c r="Q96" s="6"/>
      <c r="R96" s="6"/>
      <c r="S96" s="6"/>
    </row>
    <row r="97" spans="1:19" ht="13.2" x14ac:dyDescent="0.25">
      <c r="A97" s="6"/>
      <c r="B97" s="6"/>
      <c r="C97" s="6"/>
      <c r="D97" s="6"/>
      <c r="E97" s="6"/>
      <c r="F97" s="6"/>
      <c r="G97" s="6"/>
      <c r="H97" s="6"/>
      <c r="I97" s="6"/>
      <c r="K97" s="6"/>
      <c r="L97" s="6"/>
      <c r="M97" s="6"/>
      <c r="N97" s="6"/>
      <c r="O97" s="6"/>
      <c r="P97" s="6"/>
      <c r="Q97" s="6"/>
      <c r="R97" s="6"/>
      <c r="S97" s="6"/>
    </row>
    <row r="98" spans="1:19" ht="13.2" x14ac:dyDescent="0.25">
      <c r="A98" s="6"/>
      <c r="B98" s="6"/>
      <c r="C98" s="6"/>
      <c r="D98" s="6"/>
      <c r="E98" s="6"/>
      <c r="F98" s="6"/>
      <c r="G98" s="6"/>
      <c r="H98" s="6"/>
      <c r="I98" s="6"/>
      <c r="K98" s="6"/>
      <c r="L98" s="6"/>
      <c r="M98" s="6"/>
      <c r="N98" s="6"/>
      <c r="O98" s="6"/>
      <c r="P98" s="6"/>
      <c r="Q98" s="6"/>
      <c r="R98" s="6"/>
      <c r="S98" s="6"/>
    </row>
    <row r="99" spans="1:19" ht="13.2" x14ac:dyDescent="0.25">
      <c r="A99" s="6"/>
      <c r="B99" s="6"/>
      <c r="C99" s="6"/>
      <c r="D99" s="6"/>
      <c r="E99" s="6"/>
      <c r="F99" s="6"/>
      <c r="G99" s="6"/>
      <c r="H99" s="6"/>
      <c r="I99" s="6"/>
      <c r="K99" s="6"/>
      <c r="L99" s="6"/>
      <c r="M99" s="6"/>
      <c r="N99" s="6"/>
      <c r="O99" s="6"/>
      <c r="P99" s="6"/>
      <c r="Q99" s="6"/>
      <c r="R99" s="6"/>
      <c r="S99" s="6"/>
    </row>
    <row r="100" spans="1:19" ht="13.2" x14ac:dyDescent="0.25">
      <c r="A100" s="6"/>
      <c r="B100" s="6"/>
      <c r="C100" s="6"/>
      <c r="D100" s="6"/>
      <c r="E100" s="6"/>
      <c r="F100" s="6"/>
      <c r="G100" s="6"/>
      <c r="H100" s="6"/>
      <c r="I100" s="6"/>
      <c r="K100" s="6"/>
      <c r="L100" s="6"/>
      <c r="M100" s="6"/>
      <c r="N100" s="6"/>
      <c r="O100" s="6"/>
      <c r="P100" s="6"/>
      <c r="Q100" s="6"/>
      <c r="R100" s="6"/>
      <c r="S100" s="6"/>
    </row>
    <row r="101" spans="1:19" ht="13.2" x14ac:dyDescent="0.25">
      <c r="A101" s="6"/>
      <c r="B101" s="6"/>
      <c r="C101" s="6"/>
      <c r="D101" s="6"/>
      <c r="E101" s="6"/>
      <c r="F101" s="6"/>
      <c r="G101" s="6"/>
      <c r="H101" s="6"/>
      <c r="I101" s="6"/>
      <c r="K101" s="6"/>
      <c r="L101" s="6"/>
      <c r="M101" s="6"/>
      <c r="N101" s="6"/>
      <c r="O101" s="6"/>
      <c r="P101" s="6"/>
      <c r="Q101" s="6"/>
      <c r="R101" s="6"/>
      <c r="S101" s="6"/>
    </row>
    <row r="102" spans="1:19" ht="13.2" x14ac:dyDescent="0.25">
      <c r="A102" s="6"/>
      <c r="B102" s="6"/>
      <c r="C102" s="6"/>
      <c r="D102" s="6"/>
      <c r="E102" s="6"/>
      <c r="F102" s="6"/>
      <c r="G102" s="6"/>
      <c r="H102" s="6"/>
      <c r="I102" s="6"/>
      <c r="K102" s="6"/>
      <c r="L102" s="6"/>
      <c r="M102" s="6"/>
      <c r="N102" s="6"/>
      <c r="O102" s="6"/>
      <c r="P102" s="6"/>
      <c r="Q102" s="6"/>
      <c r="R102" s="6"/>
      <c r="S102" s="6"/>
    </row>
    <row r="103" spans="1:19" ht="13.2" x14ac:dyDescent="0.25">
      <c r="A103" s="6"/>
      <c r="B103" s="6"/>
      <c r="C103" s="6"/>
      <c r="D103" s="6"/>
      <c r="E103" s="6"/>
      <c r="F103" s="6"/>
      <c r="G103" s="6"/>
      <c r="H103" s="6"/>
      <c r="I103" s="6"/>
      <c r="K103" s="6"/>
      <c r="L103" s="6"/>
      <c r="M103" s="6"/>
      <c r="N103" s="6"/>
      <c r="O103" s="6"/>
      <c r="P103" s="6"/>
      <c r="Q103" s="6"/>
      <c r="R103" s="6"/>
      <c r="S103" s="6"/>
    </row>
    <row r="104" spans="1:19" ht="13.2" x14ac:dyDescent="0.25">
      <c r="A104" s="6"/>
      <c r="B104" s="6"/>
      <c r="C104" s="6"/>
      <c r="D104" s="6"/>
      <c r="E104" s="6"/>
      <c r="F104" s="6"/>
      <c r="G104" s="6"/>
      <c r="H104" s="6"/>
      <c r="I104" s="6"/>
      <c r="K104" s="6"/>
      <c r="L104" s="6"/>
      <c r="M104" s="6"/>
      <c r="N104" s="6"/>
      <c r="O104" s="6"/>
      <c r="P104" s="6"/>
      <c r="Q104" s="6"/>
      <c r="R104" s="6"/>
      <c r="S104" s="6"/>
    </row>
    <row r="105" spans="1:19" ht="13.2" x14ac:dyDescent="0.25">
      <c r="A105" s="6"/>
      <c r="B105" s="6"/>
      <c r="C105" s="6"/>
      <c r="D105" s="6"/>
      <c r="E105" s="6"/>
      <c r="F105" s="6"/>
      <c r="G105" s="6"/>
      <c r="H105" s="6"/>
      <c r="I105" s="6"/>
      <c r="K105" s="6"/>
      <c r="L105" s="6"/>
      <c r="M105" s="6"/>
      <c r="N105" s="6"/>
      <c r="O105" s="6"/>
      <c r="P105" s="6"/>
      <c r="Q105" s="6"/>
      <c r="R105" s="6"/>
      <c r="S105" s="6"/>
    </row>
    <row r="106" spans="1:19" ht="13.2" x14ac:dyDescent="0.25">
      <c r="A106" s="6"/>
      <c r="B106" s="6"/>
      <c r="C106" s="6"/>
      <c r="D106" s="6"/>
      <c r="E106" s="6"/>
      <c r="F106" s="6"/>
      <c r="G106" s="6"/>
      <c r="H106" s="6"/>
      <c r="I106" s="6"/>
      <c r="K106" s="6"/>
      <c r="L106" s="6"/>
      <c r="M106" s="6"/>
      <c r="N106" s="6"/>
      <c r="O106" s="6"/>
      <c r="P106" s="6"/>
      <c r="Q106" s="6"/>
      <c r="R106" s="6"/>
      <c r="S106" s="6"/>
    </row>
    <row r="107" spans="1:19" ht="13.2" x14ac:dyDescent="0.25">
      <c r="A107" s="6"/>
      <c r="B107" s="6"/>
      <c r="C107" s="6"/>
      <c r="D107" s="6"/>
      <c r="E107" s="6"/>
      <c r="F107" s="6"/>
      <c r="G107" s="6"/>
      <c r="H107" s="6"/>
      <c r="I107" s="6"/>
      <c r="K107" s="6"/>
      <c r="L107" s="6"/>
      <c r="M107" s="6"/>
      <c r="N107" s="6"/>
      <c r="O107" s="6"/>
      <c r="P107" s="6"/>
      <c r="Q107" s="6"/>
      <c r="R107" s="6"/>
      <c r="S107" s="6"/>
    </row>
    <row r="108" spans="1:19" ht="13.2" x14ac:dyDescent="0.25">
      <c r="A108" s="6"/>
      <c r="B108" s="6"/>
      <c r="C108" s="6"/>
      <c r="D108" s="6"/>
      <c r="E108" s="6"/>
      <c r="F108" s="6"/>
      <c r="G108" s="6"/>
      <c r="H108" s="6"/>
      <c r="I108" s="6"/>
      <c r="K108" s="6"/>
      <c r="L108" s="6"/>
      <c r="M108" s="6"/>
      <c r="N108" s="6"/>
      <c r="O108" s="6"/>
      <c r="P108" s="6"/>
      <c r="Q108" s="6"/>
      <c r="R108" s="6"/>
      <c r="S108" s="6"/>
    </row>
    <row r="109" spans="1:19" ht="13.2" x14ac:dyDescent="0.25">
      <c r="A109" s="6"/>
      <c r="B109" s="6"/>
      <c r="C109" s="6"/>
      <c r="D109" s="6"/>
      <c r="E109" s="6"/>
      <c r="F109" s="6"/>
      <c r="G109" s="6"/>
      <c r="H109" s="6"/>
      <c r="I109" s="6"/>
      <c r="K109" s="6"/>
      <c r="L109" s="6"/>
      <c r="M109" s="6"/>
      <c r="N109" s="6"/>
      <c r="O109" s="6"/>
      <c r="P109" s="6"/>
      <c r="Q109" s="6"/>
      <c r="R109" s="6"/>
      <c r="S109" s="6"/>
    </row>
    <row r="110" spans="1:19" ht="13.2" x14ac:dyDescent="0.25">
      <c r="A110" s="6"/>
      <c r="B110" s="6"/>
      <c r="C110" s="6"/>
      <c r="D110" s="6"/>
      <c r="E110" s="6"/>
      <c r="F110" s="6"/>
      <c r="G110" s="6"/>
      <c r="H110" s="6"/>
      <c r="I110" s="6"/>
      <c r="K110" s="6"/>
      <c r="L110" s="6"/>
      <c r="M110" s="6"/>
      <c r="N110" s="6"/>
      <c r="O110" s="6"/>
      <c r="P110" s="6"/>
      <c r="Q110" s="6"/>
      <c r="R110" s="6"/>
      <c r="S110" s="6"/>
    </row>
    <row r="111" spans="1:19" ht="13.2" x14ac:dyDescent="0.25">
      <c r="A111" s="6"/>
      <c r="B111" s="6"/>
      <c r="C111" s="6"/>
      <c r="D111" s="6"/>
      <c r="E111" s="6"/>
      <c r="F111" s="6"/>
      <c r="G111" s="6"/>
      <c r="H111" s="6"/>
      <c r="I111" s="6"/>
      <c r="K111" s="6"/>
      <c r="L111" s="6"/>
      <c r="M111" s="6"/>
      <c r="N111" s="6"/>
      <c r="O111" s="6"/>
      <c r="P111" s="6"/>
      <c r="Q111" s="6"/>
      <c r="R111" s="6"/>
      <c r="S111" s="6"/>
    </row>
    <row r="112" spans="1:19" ht="13.2" x14ac:dyDescent="0.25">
      <c r="A112" s="6"/>
      <c r="B112" s="6"/>
      <c r="C112" s="6"/>
      <c r="D112" s="6"/>
      <c r="E112" s="6"/>
      <c r="F112" s="6"/>
      <c r="G112" s="6"/>
      <c r="H112" s="6"/>
      <c r="I112" s="6"/>
      <c r="K112" s="6"/>
      <c r="L112" s="6"/>
      <c r="M112" s="6"/>
      <c r="N112" s="6"/>
      <c r="O112" s="6"/>
      <c r="P112" s="6"/>
      <c r="Q112" s="6"/>
      <c r="R112" s="6"/>
      <c r="S112" s="6"/>
    </row>
    <row r="113" spans="1:19" ht="13.2" x14ac:dyDescent="0.25">
      <c r="A113" s="6"/>
      <c r="B113" s="6"/>
      <c r="C113" s="6"/>
      <c r="D113" s="6"/>
      <c r="E113" s="6"/>
      <c r="F113" s="6"/>
      <c r="G113" s="6"/>
      <c r="H113" s="6"/>
      <c r="I113" s="6"/>
      <c r="K113" s="6"/>
      <c r="L113" s="6"/>
      <c r="M113" s="6"/>
      <c r="N113" s="6"/>
      <c r="O113" s="6"/>
      <c r="P113" s="6"/>
      <c r="Q113" s="6"/>
      <c r="R113" s="6"/>
      <c r="S113" s="6"/>
    </row>
    <row r="114" spans="1:19" ht="13.2" x14ac:dyDescent="0.25">
      <c r="A114" s="6"/>
      <c r="B114" s="6"/>
      <c r="C114" s="6"/>
      <c r="D114" s="6"/>
      <c r="E114" s="6"/>
      <c r="F114" s="6"/>
      <c r="G114" s="6"/>
      <c r="H114" s="6"/>
      <c r="I114" s="6"/>
      <c r="K114" s="6"/>
      <c r="L114" s="6"/>
      <c r="M114" s="6"/>
      <c r="N114" s="6"/>
      <c r="O114" s="6"/>
      <c r="P114" s="6"/>
      <c r="Q114" s="6"/>
      <c r="R114" s="6"/>
      <c r="S114" s="6"/>
    </row>
    <row r="115" spans="1:19" ht="13.2" x14ac:dyDescent="0.25">
      <c r="A115" s="6"/>
      <c r="B115" s="6"/>
      <c r="C115" s="6"/>
      <c r="D115" s="6"/>
      <c r="E115" s="6"/>
      <c r="F115" s="6"/>
      <c r="G115" s="6"/>
      <c r="H115" s="6"/>
      <c r="I115" s="6"/>
      <c r="K115" s="6"/>
      <c r="L115" s="6"/>
      <c r="M115" s="6"/>
      <c r="N115" s="6"/>
      <c r="O115" s="6"/>
      <c r="P115" s="6"/>
      <c r="Q115" s="6"/>
      <c r="R115" s="6"/>
      <c r="S115" s="6"/>
    </row>
    <row r="116" spans="1:19" ht="13.2" x14ac:dyDescent="0.25">
      <c r="A116" s="6"/>
      <c r="B116" s="6"/>
      <c r="C116" s="6"/>
      <c r="D116" s="6"/>
      <c r="E116" s="6"/>
      <c r="F116" s="6"/>
      <c r="G116" s="6"/>
      <c r="H116" s="6"/>
      <c r="I116" s="6"/>
      <c r="K116" s="6"/>
      <c r="L116" s="6"/>
      <c r="M116" s="6"/>
      <c r="N116" s="6"/>
      <c r="O116" s="6"/>
      <c r="P116" s="6"/>
      <c r="Q116" s="6"/>
      <c r="R116" s="6"/>
      <c r="S116" s="6"/>
    </row>
    <row r="117" spans="1:19" ht="13.2" x14ac:dyDescent="0.25">
      <c r="A117" s="6"/>
      <c r="B117" s="6"/>
      <c r="C117" s="6"/>
      <c r="D117" s="6"/>
      <c r="E117" s="6"/>
      <c r="F117" s="6"/>
      <c r="G117" s="6"/>
      <c r="H117" s="6"/>
      <c r="I117" s="6"/>
      <c r="K117" s="6"/>
      <c r="L117" s="6"/>
      <c r="M117" s="6"/>
      <c r="N117" s="6"/>
      <c r="O117" s="6"/>
      <c r="P117" s="6"/>
      <c r="Q117" s="6"/>
      <c r="R117" s="6"/>
      <c r="S117" s="6"/>
    </row>
    <row r="118" spans="1:19" ht="13.2" x14ac:dyDescent="0.25">
      <c r="A118" s="6"/>
      <c r="B118" s="6"/>
      <c r="C118" s="6"/>
      <c r="D118" s="6"/>
      <c r="E118" s="6"/>
      <c r="F118" s="6"/>
      <c r="G118" s="6"/>
      <c r="H118" s="6"/>
      <c r="I118" s="6"/>
      <c r="K118" s="6"/>
      <c r="L118" s="6"/>
      <c r="M118" s="6"/>
      <c r="N118" s="6"/>
      <c r="O118" s="6"/>
      <c r="P118" s="6"/>
      <c r="Q118" s="6"/>
      <c r="R118" s="6"/>
      <c r="S118" s="6"/>
    </row>
    <row r="119" spans="1:19" ht="13.2" x14ac:dyDescent="0.25">
      <c r="A119" s="6"/>
      <c r="B119" s="6"/>
      <c r="C119" s="6"/>
      <c r="D119" s="6"/>
      <c r="E119" s="6"/>
      <c r="F119" s="6"/>
      <c r="G119" s="6"/>
      <c r="H119" s="6"/>
      <c r="I119" s="6"/>
      <c r="K119" s="6"/>
      <c r="L119" s="6"/>
      <c r="M119" s="6"/>
      <c r="N119" s="6"/>
      <c r="O119" s="6"/>
      <c r="P119" s="6"/>
      <c r="Q119" s="6"/>
      <c r="R119" s="6"/>
      <c r="S119" s="6"/>
    </row>
    <row r="120" spans="1:19" ht="13.2" x14ac:dyDescent="0.25">
      <c r="A120" s="6"/>
      <c r="B120" s="6"/>
      <c r="C120" s="6"/>
      <c r="D120" s="6"/>
      <c r="E120" s="6"/>
      <c r="F120" s="6"/>
      <c r="G120" s="6"/>
      <c r="H120" s="6"/>
      <c r="I120" s="6"/>
      <c r="K120" s="6"/>
      <c r="L120" s="6"/>
      <c r="M120" s="6"/>
      <c r="N120" s="6"/>
      <c r="O120" s="6"/>
      <c r="P120" s="6"/>
      <c r="Q120" s="6"/>
      <c r="R120" s="6"/>
      <c r="S120" s="6"/>
    </row>
    <row r="121" spans="1:19" ht="13.2" x14ac:dyDescent="0.25">
      <c r="A121" s="6"/>
      <c r="B121" s="6"/>
      <c r="C121" s="6"/>
      <c r="D121" s="6"/>
      <c r="E121" s="6"/>
      <c r="F121" s="6"/>
      <c r="G121" s="6"/>
      <c r="H121" s="6"/>
      <c r="I121" s="6"/>
      <c r="K121" s="6"/>
      <c r="L121" s="6"/>
      <c r="M121" s="6"/>
      <c r="N121" s="6"/>
      <c r="O121" s="6"/>
      <c r="P121" s="6"/>
      <c r="Q121" s="6"/>
      <c r="R121" s="6"/>
      <c r="S121" s="6"/>
    </row>
    <row r="122" spans="1:19" ht="13.2" x14ac:dyDescent="0.25">
      <c r="A122" s="6"/>
      <c r="B122" s="6"/>
      <c r="C122" s="6"/>
      <c r="D122" s="6"/>
      <c r="E122" s="6"/>
      <c r="F122" s="6"/>
      <c r="G122" s="6"/>
      <c r="H122" s="6"/>
      <c r="I122" s="6"/>
      <c r="K122" s="6"/>
      <c r="L122" s="6"/>
      <c r="M122" s="6"/>
      <c r="N122" s="6"/>
      <c r="O122" s="6"/>
      <c r="P122" s="6"/>
      <c r="Q122" s="6"/>
      <c r="R122" s="6"/>
      <c r="S122" s="6"/>
    </row>
    <row r="123" spans="1:19" ht="13.2" x14ac:dyDescent="0.25">
      <c r="A123" s="6"/>
      <c r="B123" s="6"/>
      <c r="C123" s="6"/>
      <c r="D123" s="6"/>
      <c r="E123" s="6"/>
      <c r="F123" s="6"/>
      <c r="G123" s="6"/>
      <c r="H123" s="6"/>
      <c r="I123" s="6"/>
      <c r="K123" s="6"/>
      <c r="L123" s="6"/>
      <c r="M123" s="6"/>
      <c r="N123" s="6"/>
      <c r="O123" s="6"/>
      <c r="P123" s="6"/>
      <c r="Q123" s="6"/>
      <c r="R123" s="6"/>
      <c r="S123" s="6"/>
    </row>
    <row r="124" spans="1:19" ht="13.2" x14ac:dyDescent="0.25">
      <c r="A124" s="6"/>
      <c r="B124" s="6"/>
      <c r="C124" s="6"/>
      <c r="D124" s="6"/>
      <c r="E124" s="6"/>
      <c r="F124" s="6"/>
      <c r="G124" s="6"/>
      <c r="H124" s="6"/>
      <c r="I124" s="6"/>
      <c r="K124" s="6"/>
      <c r="L124" s="6"/>
      <c r="M124" s="6"/>
      <c r="N124" s="6"/>
      <c r="O124" s="6"/>
      <c r="P124" s="6"/>
      <c r="Q124" s="6"/>
      <c r="R124" s="6"/>
      <c r="S124" s="6"/>
    </row>
    <row r="125" spans="1:19" ht="13.2" x14ac:dyDescent="0.25">
      <c r="A125" s="6"/>
      <c r="B125" s="6"/>
      <c r="C125" s="6"/>
      <c r="D125" s="6"/>
      <c r="E125" s="6"/>
      <c r="F125" s="6"/>
      <c r="G125" s="6"/>
      <c r="H125" s="6"/>
      <c r="I125" s="6"/>
      <c r="K125" s="6"/>
      <c r="L125" s="6"/>
      <c r="M125" s="6"/>
      <c r="N125" s="6"/>
      <c r="O125" s="6"/>
      <c r="P125" s="6"/>
      <c r="Q125" s="6"/>
      <c r="R125" s="6"/>
      <c r="S125" s="6"/>
    </row>
    <row r="126" spans="1:19" ht="13.2" x14ac:dyDescent="0.25">
      <c r="A126" s="6"/>
      <c r="B126" s="6"/>
      <c r="C126" s="6"/>
      <c r="D126" s="6"/>
      <c r="E126" s="6"/>
      <c r="F126" s="6"/>
      <c r="G126" s="6"/>
      <c r="H126" s="6"/>
      <c r="I126" s="6"/>
      <c r="K126" s="6"/>
      <c r="L126" s="6"/>
      <c r="M126" s="6"/>
      <c r="N126" s="6"/>
      <c r="O126" s="6"/>
      <c r="P126" s="6"/>
      <c r="Q126" s="6"/>
      <c r="R126" s="6"/>
      <c r="S126" s="6"/>
    </row>
    <row r="127" spans="1:19" ht="13.2" x14ac:dyDescent="0.25">
      <c r="A127" s="6"/>
      <c r="B127" s="6"/>
      <c r="C127" s="6"/>
      <c r="D127" s="6"/>
      <c r="E127" s="6"/>
      <c r="F127" s="6"/>
      <c r="G127" s="6"/>
      <c r="H127" s="6"/>
      <c r="I127" s="6"/>
      <c r="K127" s="6"/>
      <c r="L127" s="6"/>
      <c r="M127" s="6"/>
      <c r="N127" s="6"/>
      <c r="O127" s="6"/>
      <c r="P127" s="6"/>
      <c r="Q127" s="6"/>
      <c r="R127" s="6"/>
      <c r="S127" s="6"/>
    </row>
    <row r="128" spans="1:19" ht="13.2" x14ac:dyDescent="0.25">
      <c r="A128" s="6"/>
      <c r="B128" s="6"/>
      <c r="C128" s="6"/>
      <c r="D128" s="6"/>
      <c r="E128" s="6"/>
      <c r="F128" s="6"/>
      <c r="G128" s="6"/>
      <c r="H128" s="6"/>
      <c r="I128" s="6"/>
      <c r="K128" s="6"/>
      <c r="L128" s="6"/>
      <c r="M128" s="6"/>
      <c r="N128" s="6"/>
      <c r="O128" s="6"/>
      <c r="P128" s="6"/>
      <c r="Q128" s="6"/>
      <c r="R128" s="6"/>
      <c r="S128" s="6"/>
    </row>
    <row r="129" spans="1:19" ht="13.2" x14ac:dyDescent="0.25">
      <c r="A129" s="6"/>
      <c r="B129" s="6"/>
      <c r="C129" s="6"/>
      <c r="D129" s="6"/>
      <c r="E129" s="6"/>
      <c r="F129" s="6"/>
      <c r="G129" s="6"/>
      <c r="H129" s="6"/>
      <c r="I129" s="6"/>
      <c r="K129" s="6"/>
      <c r="L129" s="6"/>
      <c r="M129" s="6"/>
      <c r="N129" s="6"/>
      <c r="O129" s="6"/>
      <c r="P129" s="6"/>
      <c r="Q129" s="6"/>
      <c r="R129" s="6"/>
      <c r="S129" s="6"/>
    </row>
    <row r="130" spans="1:19" ht="13.2" x14ac:dyDescent="0.25">
      <c r="A130" s="6"/>
      <c r="B130" s="6"/>
      <c r="C130" s="6"/>
      <c r="D130" s="6"/>
      <c r="E130" s="6"/>
      <c r="F130" s="6"/>
      <c r="G130" s="6"/>
      <c r="H130" s="6"/>
      <c r="I130" s="6"/>
      <c r="K130" s="6"/>
      <c r="L130" s="6"/>
      <c r="M130" s="6"/>
      <c r="N130" s="6"/>
      <c r="O130" s="6"/>
      <c r="P130" s="6"/>
      <c r="Q130" s="6"/>
      <c r="R130" s="6"/>
      <c r="S130" s="6"/>
    </row>
    <row r="131" spans="1:19" ht="13.2" x14ac:dyDescent="0.25">
      <c r="A131" s="6"/>
      <c r="B131" s="6"/>
      <c r="C131" s="6"/>
      <c r="D131" s="6"/>
      <c r="E131" s="6"/>
      <c r="F131" s="6"/>
      <c r="G131" s="6"/>
      <c r="H131" s="6"/>
      <c r="I131" s="6"/>
      <c r="K131" s="6"/>
      <c r="L131" s="6"/>
      <c r="M131" s="6"/>
      <c r="N131" s="6"/>
      <c r="O131" s="6"/>
      <c r="P131" s="6"/>
      <c r="Q131" s="6"/>
      <c r="R131" s="6"/>
      <c r="S131" s="6"/>
    </row>
    <row r="132" spans="1:19" ht="13.2" x14ac:dyDescent="0.25">
      <c r="A132" s="6"/>
      <c r="B132" s="6"/>
      <c r="C132" s="6"/>
      <c r="D132" s="6"/>
      <c r="E132" s="6"/>
      <c r="F132" s="6"/>
      <c r="G132" s="6"/>
      <c r="H132" s="6"/>
      <c r="I132" s="6"/>
      <c r="K132" s="6"/>
      <c r="L132" s="6"/>
      <c r="M132" s="6"/>
      <c r="N132" s="6"/>
      <c r="O132" s="6"/>
      <c r="P132" s="6"/>
      <c r="Q132" s="6"/>
      <c r="R132" s="6"/>
      <c r="S132" s="6"/>
    </row>
    <row r="133" spans="1:19" ht="13.2" x14ac:dyDescent="0.25">
      <c r="A133" s="6"/>
      <c r="B133" s="6"/>
      <c r="C133" s="6"/>
      <c r="D133" s="6"/>
      <c r="E133" s="6"/>
      <c r="F133" s="6"/>
      <c r="G133" s="6"/>
      <c r="H133" s="6"/>
      <c r="I133" s="6"/>
      <c r="K133" s="6"/>
      <c r="L133" s="6"/>
      <c r="M133" s="6"/>
      <c r="N133" s="6"/>
      <c r="O133" s="6"/>
      <c r="P133" s="6"/>
      <c r="Q133" s="6"/>
      <c r="R133" s="6"/>
      <c r="S133" s="6"/>
    </row>
    <row r="134" spans="1:19" ht="13.2" x14ac:dyDescent="0.25">
      <c r="A134" s="6"/>
      <c r="B134" s="6"/>
      <c r="C134" s="6"/>
      <c r="D134" s="6"/>
      <c r="E134" s="6"/>
      <c r="F134" s="6"/>
      <c r="G134" s="6"/>
      <c r="H134" s="6"/>
      <c r="I134" s="6"/>
      <c r="K134" s="6"/>
      <c r="L134" s="6"/>
      <c r="M134" s="6"/>
      <c r="N134" s="6"/>
      <c r="O134" s="6"/>
      <c r="P134" s="6"/>
      <c r="Q134" s="6"/>
      <c r="R134" s="6"/>
      <c r="S134" s="6"/>
    </row>
    <row r="135" spans="1:19" ht="13.2" x14ac:dyDescent="0.25">
      <c r="A135" s="6"/>
      <c r="B135" s="6"/>
      <c r="C135" s="6"/>
      <c r="D135" s="6"/>
      <c r="E135" s="6"/>
      <c r="F135" s="6"/>
      <c r="G135" s="6"/>
      <c r="H135" s="6"/>
      <c r="I135" s="6"/>
      <c r="K135" s="6"/>
      <c r="L135" s="6"/>
      <c r="M135" s="6"/>
      <c r="N135" s="6"/>
      <c r="O135" s="6"/>
      <c r="P135" s="6"/>
      <c r="Q135" s="6"/>
      <c r="R135" s="6"/>
      <c r="S135" s="6"/>
    </row>
    <row r="136" spans="1:19" ht="13.2" x14ac:dyDescent="0.25">
      <c r="A136" s="6"/>
      <c r="B136" s="6"/>
      <c r="C136" s="6"/>
      <c r="D136" s="6"/>
      <c r="E136" s="6"/>
      <c r="F136" s="6"/>
      <c r="G136" s="6"/>
      <c r="H136" s="6"/>
      <c r="I136" s="6"/>
      <c r="K136" s="6"/>
      <c r="L136" s="6"/>
      <c r="M136" s="6"/>
      <c r="N136" s="6"/>
      <c r="O136" s="6"/>
      <c r="P136" s="6"/>
      <c r="Q136" s="6"/>
      <c r="R136" s="6"/>
      <c r="S136" s="6"/>
    </row>
    <row r="137" spans="1:19" ht="13.2" x14ac:dyDescent="0.25">
      <c r="A137" s="6"/>
      <c r="B137" s="6"/>
      <c r="C137" s="6"/>
      <c r="D137" s="6"/>
      <c r="E137" s="6"/>
      <c r="F137" s="6"/>
      <c r="G137" s="6"/>
      <c r="H137" s="6"/>
      <c r="I137" s="6"/>
      <c r="K137" s="6"/>
      <c r="L137" s="6"/>
      <c r="M137" s="6"/>
      <c r="N137" s="6"/>
      <c r="O137" s="6"/>
      <c r="P137" s="6"/>
      <c r="Q137" s="6"/>
      <c r="R137" s="6"/>
      <c r="S137" s="6"/>
    </row>
    <row r="138" spans="1:19" ht="13.2" x14ac:dyDescent="0.25">
      <c r="A138" s="6"/>
      <c r="B138" s="6"/>
      <c r="C138" s="6"/>
      <c r="D138" s="6"/>
      <c r="E138" s="6"/>
      <c r="F138" s="6"/>
      <c r="G138" s="6"/>
      <c r="H138" s="6"/>
      <c r="I138" s="6"/>
      <c r="K138" s="6"/>
      <c r="L138" s="6"/>
      <c r="M138" s="6"/>
      <c r="N138" s="6"/>
      <c r="O138" s="6"/>
      <c r="P138" s="6"/>
      <c r="Q138" s="6"/>
      <c r="R138" s="6"/>
      <c r="S138" s="6"/>
    </row>
    <row r="139" spans="1:19" ht="13.2" x14ac:dyDescent="0.25">
      <c r="A139" s="6"/>
      <c r="B139" s="6"/>
      <c r="C139" s="6"/>
      <c r="D139" s="6"/>
      <c r="E139" s="6"/>
      <c r="F139" s="6"/>
      <c r="G139" s="6"/>
      <c r="H139" s="6"/>
      <c r="I139" s="6"/>
      <c r="K139" s="6"/>
      <c r="L139" s="6"/>
      <c r="M139" s="6"/>
      <c r="N139" s="6"/>
      <c r="O139" s="6"/>
      <c r="P139" s="6"/>
      <c r="Q139" s="6"/>
      <c r="R139" s="6"/>
      <c r="S139" s="6"/>
    </row>
    <row r="140" spans="1:19" ht="13.2" x14ac:dyDescent="0.25">
      <c r="A140" s="6"/>
      <c r="B140" s="6"/>
      <c r="C140" s="6"/>
      <c r="D140" s="6"/>
      <c r="E140" s="6"/>
      <c r="F140" s="6"/>
      <c r="G140" s="6"/>
      <c r="H140" s="6"/>
      <c r="I140" s="6"/>
      <c r="K140" s="6"/>
      <c r="L140" s="6"/>
      <c r="M140" s="6"/>
      <c r="N140" s="6"/>
      <c r="O140" s="6"/>
      <c r="P140" s="6"/>
      <c r="Q140" s="6"/>
      <c r="R140" s="6"/>
      <c r="S140" s="6"/>
    </row>
    <row r="141" spans="1:19" ht="13.2" x14ac:dyDescent="0.25">
      <c r="A141" s="6"/>
      <c r="B141" s="6"/>
      <c r="C141" s="6"/>
      <c r="D141" s="6"/>
      <c r="E141" s="6"/>
      <c r="F141" s="6"/>
      <c r="G141" s="6"/>
      <c r="H141" s="6"/>
      <c r="I141" s="6"/>
      <c r="K141" s="6"/>
      <c r="L141" s="6"/>
      <c r="M141" s="6"/>
      <c r="N141" s="6"/>
      <c r="O141" s="6"/>
      <c r="P141" s="6"/>
      <c r="Q141" s="6"/>
      <c r="R141" s="6"/>
      <c r="S141" s="6"/>
    </row>
    <row r="142" spans="1:19" ht="13.2" x14ac:dyDescent="0.25">
      <c r="A142" s="6"/>
      <c r="B142" s="6"/>
      <c r="C142" s="6"/>
      <c r="D142" s="6"/>
      <c r="E142" s="6"/>
      <c r="F142" s="6"/>
      <c r="G142" s="6"/>
      <c r="H142" s="6"/>
      <c r="I142" s="6"/>
      <c r="K142" s="6"/>
      <c r="L142" s="6"/>
      <c r="M142" s="6"/>
      <c r="N142" s="6"/>
      <c r="O142" s="6"/>
      <c r="P142" s="6"/>
      <c r="Q142" s="6"/>
      <c r="R142" s="6"/>
      <c r="S142" s="6"/>
    </row>
    <row r="143" spans="1:19" ht="13.2" x14ac:dyDescent="0.25">
      <c r="A143" s="6"/>
      <c r="B143" s="6"/>
      <c r="C143" s="6"/>
      <c r="D143" s="6"/>
      <c r="E143" s="6"/>
      <c r="F143" s="6"/>
      <c r="G143" s="6"/>
      <c r="H143" s="6"/>
      <c r="I143" s="6"/>
      <c r="K143" s="6"/>
      <c r="L143" s="6"/>
      <c r="M143" s="6"/>
      <c r="N143" s="6"/>
      <c r="O143" s="6"/>
      <c r="P143" s="6"/>
      <c r="Q143" s="6"/>
      <c r="R143" s="6"/>
      <c r="S143" s="6"/>
    </row>
    <row r="144" spans="1:19" ht="13.2" x14ac:dyDescent="0.25">
      <c r="A144" s="6"/>
      <c r="B144" s="6"/>
      <c r="C144" s="6"/>
      <c r="D144" s="6"/>
      <c r="E144" s="6"/>
      <c r="F144" s="6"/>
      <c r="G144" s="6"/>
      <c r="H144" s="6"/>
      <c r="I144" s="6"/>
      <c r="K144" s="6"/>
      <c r="L144" s="6"/>
      <c r="M144" s="6"/>
      <c r="N144" s="6"/>
      <c r="O144" s="6"/>
      <c r="P144" s="6"/>
      <c r="Q144" s="6"/>
      <c r="R144" s="6"/>
      <c r="S144" s="6"/>
    </row>
    <row r="145" spans="1:19" ht="13.2" x14ac:dyDescent="0.25">
      <c r="A145" s="6"/>
      <c r="B145" s="6"/>
      <c r="C145" s="6"/>
      <c r="D145" s="6"/>
      <c r="E145" s="6"/>
      <c r="F145" s="6"/>
      <c r="G145" s="6"/>
      <c r="H145" s="6"/>
      <c r="I145" s="6"/>
      <c r="K145" s="6"/>
      <c r="L145" s="6"/>
      <c r="M145" s="6"/>
      <c r="N145" s="6"/>
      <c r="O145" s="6"/>
      <c r="P145" s="6"/>
      <c r="Q145" s="6"/>
      <c r="R145" s="6"/>
      <c r="S145" s="6"/>
    </row>
    <row r="146" spans="1:19" ht="13.2" x14ac:dyDescent="0.25">
      <c r="A146" s="6"/>
      <c r="B146" s="6"/>
      <c r="C146" s="6"/>
      <c r="D146" s="6"/>
      <c r="E146" s="6"/>
      <c r="F146" s="6"/>
      <c r="G146" s="6"/>
      <c r="H146" s="6"/>
      <c r="I146" s="6"/>
      <c r="K146" s="6"/>
      <c r="L146" s="6"/>
      <c r="M146" s="6"/>
      <c r="N146" s="6"/>
      <c r="O146" s="6"/>
      <c r="P146" s="6"/>
      <c r="Q146" s="6"/>
      <c r="R146" s="6"/>
      <c r="S146" s="6"/>
    </row>
    <row r="147" spans="1:19" ht="13.2" x14ac:dyDescent="0.25">
      <c r="A147" s="6"/>
      <c r="B147" s="6"/>
      <c r="C147" s="6"/>
      <c r="D147" s="6"/>
      <c r="E147" s="6"/>
      <c r="F147" s="6"/>
      <c r="G147" s="6"/>
      <c r="H147" s="6"/>
      <c r="I147" s="6"/>
      <c r="K147" s="6"/>
      <c r="L147" s="6"/>
      <c r="M147" s="6"/>
      <c r="N147" s="6"/>
      <c r="O147" s="6"/>
      <c r="P147" s="6"/>
      <c r="Q147" s="6"/>
      <c r="R147" s="6"/>
      <c r="S147" s="6"/>
    </row>
    <row r="148" spans="1:19" ht="13.2" x14ac:dyDescent="0.25">
      <c r="A148" s="6"/>
      <c r="B148" s="6"/>
      <c r="C148" s="6"/>
      <c r="D148" s="6"/>
      <c r="E148" s="6"/>
      <c r="F148" s="6"/>
      <c r="G148" s="6"/>
      <c r="H148" s="6"/>
      <c r="I148" s="6"/>
      <c r="K148" s="6"/>
      <c r="L148" s="6"/>
      <c r="M148" s="6"/>
      <c r="N148" s="6"/>
      <c r="O148" s="6"/>
      <c r="P148" s="6"/>
      <c r="Q148" s="6"/>
      <c r="R148" s="6"/>
      <c r="S148" s="6"/>
    </row>
    <row r="149" spans="1:19" ht="13.2" x14ac:dyDescent="0.25">
      <c r="A149" s="6"/>
      <c r="B149" s="6"/>
      <c r="C149" s="6"/>
      <c r="D149" s="6"/>
      <c r="E149" s="6"/>
      <c r="F149" s="6"/>
      <c r="G149" s="6"/>
      <c r="H149" s="6"/>
      <c r="I149" s="6"/>
      <c r="K149" s="6"/>
      <c r="L149" s="6"/>
      <c r="M149" s="6"/>
      <c r="N149" s="6"/>
      <c r="O149" s="6"/>
      <c r="P149" s="6"/>
      <c r="Q149" s="6"/>
      <c r="R149" s="6"/>
      <c r="S149" s="6"/>
    </row>
    <row r="150" spans="1:19" ht="13.2" x14ac:dyDescent="0.25">
      <c r="A150" s="6"/>
      <c r="B150" s="6"/>
      <c r="C150" s="6"/>
      <c r="D150" s="6"/>
      <c r="E150" s="6"/>
      <c r="F150" s="6"/>
      <c r="G150" s="6"/>
      <c r="H150" s="6"/>
      <c r="I150" s="6"/>
      <c r="K150" s="6"/>
      <c r="L150" s="6"/>
      <c r="M150" s="6"/>
      <c r="N150" s="6"/>
      <c r="O150" s="6"/>
      <c r="P150" s="6"/>
      <c r="Q150" s="6"/>
      <c r="R150" s="6"/>
      <c r="S150" s="6"/>
    </row>
    <row r="151" spans="1:19" ht="13.2" x14ac:dyDescent="0.25">
      <c r="A151" s="6"/>
      <c r="B151" s="6"/>
      <c r="C151" s="6"/>
      <c r="D151" s="6"/>
      <c r="E151" s="6"/>
      <c r="F151" s="6"/>
      <c r="G151" s="6"/>
      <c r="H151" s="6"/>
      <c r="I151" s="6"/>
      <c r="K151" s="6"/>
      <c r="L151" s="6"/>
      <c r="M151" s="6"/>
      <c r="N151" s="6"/>
      <c r="O151" s="6"/>
      <c r="P151" s="6"/>
      <c r="Q151" s="6"/>
      <c r="R151" s="6"/>
      <c r="S151" s="6"/>
    </row>
    <row r="152" spans="1:19" ht="13.2" x14ac:dyDescent="0.25">
      <c r="A152" s="6"/>
      <c r="B152" s="6"/>
      <c r="C152" s="6"/>
      <c r="D152" s="6"/>
      <c r="E152" s="6"/>
      <c r="F152" s="6"/>
      <c r="G152" s="6"/>
      <c r="H152" s="6"/>
      <c r="I152" s="6"/>
      <c r="K152" s="6"/>
      <c r="L152" s="6"/>
      <c r="M152" s="6"/>
      <c r="N152" s="6"/>
      <c r="O152" s="6"/>
      <c r="P152" s="6"/>
      <c r="Q152" s="6"/>
      <c r="R152" s="6"/>
      <c r="S152" s="6"/>
    </row>
    <row r="153" spans="1:19" ht="13.2" x14ac:dyDescent="0.25">
      <c r="A153" s="6"/>
      <c r="B153" s="6"/>
      <c r="C153" s="6"/>
      <c r="D153" s="6"/>
      <c r="E153" s="6"/>
      <c r="F153" s="6"/>
      <c r="G153" s="6"/>
      <c r="H153" s="6"/>
      <c r="I153" s="6"/>
      <c r="K153" s="6"/>
      <c r="L153" s="6"/>
      <c r="M153" s="6"/>
      <c r="N153" s="6"/>
      <c r="O153" s="6"/>
      <c r="P153" s="6"/>
      <c r="Q153" s="6"/>
      <c r="R153" s="6"/>
      <c r="S153" s="6"/>
    </row>
    <row r="154" spans="1:19" ht="13.2" x14ac:dyDescent="0.25">
      <c r="A154" s="6"/>
      <c r="B154" s="6"/>
      <c r="C154" s="6"/>
      <c r="D154" s="6"/>
      <c r="E154" s="6"/>
      <c r="F154" s="6"/>
      <c r="G154" s="6"/>
      <c r="H154" s="6"/>
      <c r="I154" s="6"/>
      <c r="K154" s="6"/>
      <c r="L154" s="6"/>
      <c r="M154" s="6"/>
      <c r="N154" s="6"/>
      <c r="O154" s="6"/>
      <c r="P154" s="6"/>
      <c r="Q154" s="6"/>
      <c r="R154" s="6"/>
      <c r="S154" s="6"/>
    </row>
    <row r="155" spans="1:19" ht="13.2" x14ac:dyDescent="0.25">
      <c r="A155" s="6"/>
      <c r="B155" s="6"/>
      <c r="C155" s="6"/>
      <c r="D155" s="6"/>
      <c r="E155" s="6"/>
      <c r="F155" s="6"/>
      <c r="G155" s="6"/>
      <c r="H155" s="6"/>
      <c r="I155" s="6"/>
      <c r="K155" s="6"/>
      <c r="L155" s="6"/>
      <c r="M155" s="6"/>
      <c r="N155" s="6"/>
      <c r="O155" s="6"/>
      <c r="P155" s="6"/>
      <c r="Q155" s="6"/>
      <c r="R155" s="6"/>
      <c r="S155" s="6"/>
    </row>
    <row r="156" spans="1:19" ht="13.2" x14ac:dyDescent="0.25">
      <c r="A156" s="6"/>
      <c r="B156" s="6"/>
      <c r="C156" s="6"/>
      <c r="D156" s="6"/>
      <c r="E156" s="6"/>
      <c r="F156" s="6"/>
      <c r="G156" s="6"/>
      <c r="H156" s="6"/>
      <c r="I156" s="6"/>
      <c r="K156" s="6"/>
      <c r="L156" s="6"/>
      <c r="M156" s="6"/>
      <c r="N156" s="6"/>
      <c r="O156" s="6"/>
      <c r="P156" s="6"/>
      <c r="Q156" s="6"/>
      <c r="R156" s="6"/>
      <c r="S156" s="6"/>
    </row>
    <row r="157" spans="1:19" ht="13.2" x14ac:dyDescent="0.25">
      <c r="A157" s="6"/>
      <c r="B157" s="6"/>
      <c r="C157" s="6"/>
      <c r="D157" s="6"/>
      <c r="E157" s="6"/>
      <c r="F157" s="6"/>
      <c r="G157" s="6"/>
      <c r="H157" s="6"/>
      <c r="I157" s="6"/>
      <c r="K157" s="6"/>
      <c r="L157" s="6"/>
      <c r="M157" s="6"/>
      <c r="N157" s="6"/>
      <c r="O157" s="6"/>
      <c r="P157" s="6"/>
      <c r="Q157" s="6"/>
      <c r="R157" s="6"/>
      <c r="S157" s="6"/>
    </row>
    <row r="158" spans="1:19" ht="13.2" x14ac:dyDescent="0.25">
      <c r="A158" s="6"/>
      <c r="B158" s="6"/>
      <c r="C158" s="6"/>
      <c r="D158" s="6"/>
      <c r="E158" s="6"/>
      <c r="F158" s="6"/>
      <c r="G158" s="6"/>
      <c r="H158" s="6"/>
      <c r="I158" s="6"/>
      <c r="K158" s="6"/>
      <c r="L158" s="6"/>
      <c r="M158" s="6"/>
      <c r="N158" s="6"/>
      <c r="O158" s="6"/>
      <c r="P158" s="6"/>
      <c r="Q158" s="6"/>
      <c r="R158" s="6"/>
      <c r="S158" s="6"/>
    </row>
    <row r="159" spans="1:19" ht="13.2" x14ac:dyDescent="0.25">
      <c r="A159" s="6"/>
      <c r="B159" s="6"/>
      <c r="C159" s="6"/>
      <c r="D159" s="6"/>
      <c r="E159" s="6"/>
      <c r="F159" s="6"/>
      <c r="G159" s="6"/>
      <c r="H159" s="6"/>
      <c r="I159" s="6"/>
      <c r="K159" s="6"/>
      <c r="L159" s="6"/>
      <c r="M159" s="6"/>
      <c r="N159" s="6"/>
      <c r="O159" s="6"/>
      <c r="P159" s="6"/>
      <c r="Q159" s="6"/>
      <c r="R159" s="6"/>
      <c r="S159" s="6"/>
    </row>
    <row r="160" spans="1:19" ht="13.2" x14ac:dyDescent="0.25">
      <c r="A160" s="6"/>
      <c r="B160" s="6"/>
      <c r="C160" s="6"/>
      <c r="D160" s="6"/>
      <c r="E160" s="6"/>
      <c r="F160" s="6"/>
      <c r="G160" s="6"/>
      <c r="H160" s="6"/>
      <c r="I160" s="6"/>
      <c r="K160" s="6"/>
      <c r="L160" s="6"/>
      <c r="M160" s="6"/>
      <c r="N160" s="6"/>
      <c r="O160" s="6"/>
      <c r="P160" s="6"/>
      <c r="Q160" s="6"/>
      <c r="R160" s="6"/>
      <c r="S160" s="6"/>
    </row>
    <row r="161" spans="1:19" ht="13.2" x14ac:dyDescent="0.25">
      <c r="A161" s="6"/>
      <c r="B161" s="6"/>
      <c r="C161" s="6"/>
      <c r="D161" s="6"/>
      <c r="E161" s="6"/>
      <c r="F161" s="6"/>
      <c r="G161" s="6"/>
      <c r="H161" s="6"/>
      <c r="I161" s="6"/>
      <c r="K161" s="6"/>
      <c r="L161" s="6"/>
      <c r="M161" s="6"/>
      <c r="N161" s="6"/>
      <c r="O161" s="6"/>
      <c r="P161" s="6"/>
      <c r="Q161" s="6"/>
      <c r="R161" s="6"/>
      <c r="S161" s="6"/>
    </row>
    <row r="162" spans="1:19" ht="13.2" x14ac:dyDescent="0.25">
      <c r="A162" s="6"/>
      <c r="B162" s="6"/>
      <c r="C162" s="6"/>
      <c r="D162" s="6"/>
      <c r="E162" s="6"/>
      <c r="F162" s="6"/>
      <c r="G162" s="6"/>
      <c r="H162" s="6"/>
      <c r="I162" s="6"/>
      <c r="K162" s="6"/>
      <c r="L162" s="6"/>
      <c r="M162" s="6"/>
      <c r="N162" s="6"/>
      <c r="O162" s="6"/>
      <c r="P162" s="6"/>
      <c r="Q162" s="6"/>
      <c r="R162" s="6"/>
      <c r="S162" s="6"/>
    </row>
    <row r="163" spans="1:19" ht="13.2" x14ac:dyDescent="0.25">
      <c r="A163" s="6"/>
      <c r="B163" s="6"/>
      <c r="C163" s="6"/>
      <c r="D163" s="6"/>
      <c r="E163" s="6"/>
      <c r="F163" s="6"/>
      <c r="G163" s="6"/>
      <c r="H163" s="6"/>
      <c r="I163" s="6"/>
      <c r="K163" s="6"/>
      <c r="L163" s="6"/>
      <c r="M163" s="6"/>
      <c r="N163" s="6"/>
      <c r="O163" s="6"/>
      <c r="P163" s="6"/>
      <c r="Q163" s="6"/>
      <c r="R163" s="6"/>
      <c r="S163" s="6"/>
    </row>
    <row r="164" spans="1:19" ht="13.2" x14ac:dyDescent="0.25">
      <c r="A164" s="6"/>
      <c r="B164" s="6"/>
      <c r="C164" s="6"/>
      <c r="D164" s="6"/>
      <c r="E164" s="6"/>
      <c r="F164" s="6"/>
      <c r="G164" s="6"/>
      <c r="H164" s="6"/>
      <c r="I164" s="6"/>
      <c r="K164" s="6"/>
      <c r="L164" s="6"/>
      <c r="M164" s="6"/>
      <c r="N164" s="6"/>
      <c r="O164" s="6"/>
      <c r="P164" s="6"/>
      <c r="Q164" s="6"/>
      <c r="R164" s="6"/>
      <c r="S164" s="6"/>
    </row>
    <row r="165" spans="1:19" ht="13.2" x14ac:dyDescent="0.25">
      <c r="A165" s="6"/>
      <c r="B165" s="6"/>
      <c r="C165" s="6"/>
      <c r="D165" s="6"/>
      <c r="E165" s="6"/>
      <c r="F165" s="6"/>
      <c r="G165" s="6"/>
      <c r="H165" s="6"/>
      <c r="I165" s="6"/>
      <c r="K165" s="6"/>
      <c r="L165" s="6"/>
      <c r="M165" s="6"/>
      <c r="N165" s="6"/>
      <c r="O165" s="6"/>
      <c r="P165" s="6"/>
      <c r="Q165" s="6"/>
      <c r="R165" s="6"/>
      <c r="S165" s="6"/>
    </row>
    <row r="166" spans="1:19" ht="13.2" x14ac:dyDescent="0.25">
      <c r="A166" s="6"/>
      <c r="B166" s="6"/>
      <c r="C166" s="6"/>
      <c r="D166" s="6"/>
      <c r="E166" s="6"/>
      <c r="F166" s="6"/>
      <c r="G166" s="6"/>
      <c r="H166" s="6"/>
      <c r="I166" s="6"/>
      <c r="K166" s="6"/>
      <c r="L166" s="6"/>
      <c r="M166" s="6"/>
      <c r="N166" s="6"/>
      <c r="O166" s="6"/>
      <c r="P166" s="6"/>
      <c r="Q166" s="6"/>
      <c r="R166" s="6"/>
      <c r="S166" s="6"/>
    </row>
    <row r="167" spans="1:19" ht="13.2" x14ac:dyDescent="0.25">
      <c r="A167" s="6"/>
      <c r="B167" s="6"/>
      <c r="C167" s="6"/>
      <c r="D167" s="6"/>
      <c r="E167" s="6"/>
      <c r="F167" s="6"/>
      <c r="G167" s="6"/>
      <c r="H167" s="6"/>
      <c r="I167" s="6"/>
      <c r="K167" s="6"/>
      <c r="L167" s="6"/>
      <c r="M167" s="6"/>
      <c r="N167" s="6"/>
      <c r="O167" s="6"/>
      <c r="P167" s="6"/>
      <c r="Q167" s="6"/>
      <c r="R167" s="6"/>
      <c r="S167" s="6"/>
    </row>
    <row r="168" spans="1:19" ht="13.2" x14ac:dyDescent="0.25">
      <c r="A168" s="6"/>
      <c r="B168" s="6"/>
      <c r="C168" s="6"/>
      <c r="D168" s="6"/>
      <c r="E168" s="6"/>
      <c r="F168" s="6"/>
      <c r="G168" s="6"/>
      <c r="H168" s="6"/>
      <c r="I168" s="6"/>
      <c r="K168" s="6"/>
      <c r="L168" s="6"/>
      <c r="M168" s="6"/>
      <c r="N168" s="6"/>
      <c r="O168" s="6"/>
      <c r="P168" s="6"/>
      <c r="Q168" s="6"/>
      <c r="R168" s="6"/>
      <c r="S168" s="6"/>
    </row>
    <row r="169" spans="1:19" ht="13.2" x14ac:dyDescent="0.25">
      <c r="A169" s="6"/>
      <c r="B169" s="6"/>
      <c r="C169" s="6"/>
      <c r="D169" s="6"/>
      <c r="E169" s="6"/>
      <c r="F169" s="6"/>
      <c r="G169" s="6"/>
      <c r="H169" s="6"/>
      <c r="I169" s="6"/>
      <c r="K169" s="6"/>
      <c r="L169" s="6"/>
      <c r="M169" s="6"/>
      <c r="N169" s="6"/>
      <c r="O169" s="6"/>
      <c r="P169" s="6"/>
      <c r="Q169" s="6"/>
      <c r="R169" s="6"/>
      <c r="S169" s="6"/>
    </row>
    <row r="170" spans="1:19" ht="13.2" x14ac:dyDescent="0.25">
      <c r="A170" s="6"/>
      <c r="B170" s="6"/>
      <c r="C170" s="6"/>
      <c r="D170" s="6"/>
      <c r="E170" s="6"/>
      <c r="F170" s="6"/>
      <c r="G170" s="6"/>
      <c r="H170" s="6"/>
      <c r="I170" s="6"/>
      <c r="K170" s="6"/>
      <c r="L170" s="6"/>
      <c r="M170" s="6"/>
      <c r="N170" s="6"/>
      <c r="O170" s="6"/>
      <c r="P170" s="6"/>
      <c r="Q170" s="6"/>
      <c r="R170" s="6"/>
      <c r="S170" s="6"/>
    </row>
    <row r="171" spans="1:19" ht="13.2" x14ac:dyDescent="0.25">
      <c r="A171" s="6"/>
      <c r="B171" s="6"/>
      <c r="C171" s="6"/>
      <c r="D171" s="6"/>
      <c r="E171" s="6"/>
      <c r="F171" s="6"/>
      <c r="G171" s="6"/>
      <c r="H171" s="6"/>
      <c r="I171" s="6"/>
      <c r="K171" s="6"/>
      <c r="L171" s="6"/>
      <c r="M171" s="6"/>
      <c r="N171" s="6"/>
      <c r="O171" s="6"/>
      <c r="P171" s="6"/>
      <c r="Q171" s="6"/>
      <c r="R171" s="6"/>
      <c r="S171" s="6"/>
    </row>
    <row r="172" spans="1:19" ht="13.2" x14ac:dyDescent="0.25">
      <c r="A172" s="6"/>
      <c r="B172" s="6"/>
      <c r="C172" s="6"/>
      <c r="D172" s="6"/>
      <c r="E172" s="6"/>
      <c r="F172" s="6"/>
      <c r="G172" s="6"/>
      <c r="H172" s="6"/>
      <c r="I172" s="6"/>
      <c r="K172" s="6"/>
      <c r="L172" s="6"/>
      <c r="M172" s="6"/>
      <c r="N172" s="6"/>
      <c r="O172" s="6"/>
      <c r="P172" s="6"/>
      <c r="Q172" s="6"/>
      <c r="R172" s="6"/>
      <c r="S172" s="6"/>
    </row>
    <row r="173" spans="1:19" ht="13.2" x14ac:dyDescent="0.25">
      <c r="A173" s="6"/>
      <c r="B173" s="6"/>
      <c r="C173" s="6"/>
      <c r="D173" s="6"/>
      <c r="E173" s="6"/>
      <c r="F173" s="6"/>
      <c r="G173" s="6"/>
      <c r="H173" s="6"/>
      <c r="I173" s="6"/>
      <c r="K173" s="6"/>
      <c r="L173" s="6"/>
      <c r="M173" s="6"/>
      <c r="N173" s="6"/>
      <c r="O173" s="6"/>
      <c r="P173" s="6"/>
      <c r="Q173" s="6"/>
      <c r="R173" s="6"/>
      <c r="S173" s="6"/>
    </row>
    <row r="174" spans="1:19" ht="13.2" x14ac:dyDescent="0.25">
      <c r="A174" s="6"/>
      <c r="B174" s="6"/>
      <c r="C174" s="6"/>
      <c r="D174" s="6"/>
      <c r="E174" s="6"/>
      <c r="F174" s="6"/>
      <c r="G174" s="6"/>
      <c r="H174" s="6"/>
      <c r="I174" s="6"/>
      <c r="K174" s="6"/>
      <c r="L174" s="6"/>
      <c r="M174" s="6"/>
      <c r="N174" s="6"/>
      <c r="O174" s="6"/>
      <c r="P174" s="6"/>
      <c r="Q174" s="6"/>
      <c r="R174" s="6"/>
      <c r="S174" s="6"/>
    </row>
    <row r="175" spans="1:19" ht="13.2" x14ac:dyDescent="0.25">
      <c r="A175" s="6"/>
      <c r="B175" s="6"/>
      <c r="C175" s="6"/>
      <c r="D175" s="6"/>
      <c r="E175" s="6"/>
      <c r="F175" s="6"/>
      <c r="G175" s="6"/>
      <c r="H175" s="6"/>
      <c r="I175" s="6"/>
      <c r="K175" s="6"/>
      <c r="L175" s="6"/>
      <c r="M175" s="6"/>
      <c r="N175" s="6"/>
      <c r="O175" s="6"/>
      <c r="P175" s="6"/>
      <c r="Q175" s="6"/>
      <c r="R175" s="6"/>
      <c r="S175" s="6"/>
    </row>
    <row r="176" spans="1:19" ht="13.2" x14ac:dyDescent="0.25">
      <c r="A176" s="6"/>
      <c r="B176" s="6"/>
      <c r="C176" s="6"/>
      <c r="D176" s="6"/>
      <c r="E176" s="6"/>
      <c r="F176" s="6"/>
      <c r="G176" s="6"/>
      <c r="H176" s="6"/>
      <c r="I176" s="6"/>
      <c r="K176" s="6"/>
      <c r="L176" s="6"/>
      <c r="M176" s="6"/>
      <c r="N176" s="6"/>
      <c r="O176" s="6"/>
      <c r="P176" s="6"/>
      <c r="Q176" s="6"/>
      <c r="R176" s="6"/>
      <c r="S176" s="6"/>
    </row>
    <row r="177" spans="1:19" ht="13.2" x14ac:dyDescent="0.25">
      <c r="A177" s="6"/>
      <c r="B177" s="6"/>
      <c r="C177" s="6"/>
      <c r="D177" s="6"/>
      <c r="E177" s="6"/>
      <c r="F177" s="6"/>
      <c r="G177" s="6"/>
      <c r="H177" s="6"/>
      <c r="I177" s="6"/>
      <c r="K177" s="6"/>
      <c r="L177" s="6"/>
      <c r="M177" s="6"/>
      <c r="N177" s="6"/>
      <c r="O177" s="6"/>
      <c r="P177" s="6"/>
      <c r="Q177" s="6"/>
      <c r="R177" s="6"/>
      <c r="S177" s="6"/>
    </row>
    <row r="178" spans="1:19" ht="13.2" x14ac:dyDescent="0.25">
      <c r="A178" s="6"/>
      <c r="B178" s="6"/>
      <c r="C178" s="6"/>
      <c r="D178" s="6"/>
      <c r="E178" s="6"/>
      <c r="F178" s="6"/>
      <c r="G178" s="6"/>
      <c r="H178" s="6"/>
      <c r="I178" s="6"/>
      <c r="K178" s="6"/>
      <c r="L178" s="6"/>
      <c r="M178" s="6"/>
      <c r="N178" s="6"/>
      <c r="O178" s="6"/>
      <c r="P178" s="6"/>
      <c r="Q178" s="6"/>
      <c r="R178" s="6"/>
      <c r="S178" s="6"/>
    </row>
    <row r="179" spans="1:19" ht="13.2" x14ac:dyDescent="0.25">
      <c r="A179" s="6"/>
      <c r="B179" s="6"/>
      <c r="C179" s="6"/>
      <c r="D179" s="6"/>
      <c r="E179" s="6"/>
      <c r="F179" s="6"/>
      <c r="G179" s="6"/>
      <c r="H179" s="6"/>
      <c r="I179" s="6"/>
      <c r="K179" s="6"/>
      <c r="L179" s="6"/>
      <c r="M179" s="6"/>
      <c r="N179" s="6"/>
      <c r="O179" s="6"/>
      <c r="P179" s="6"/>
      <c r="Q179" s="6"/>
      <c r="R179" s="6"/>
      <c r="S179" s="6"/>
    </row>
    <row r="180" spans="1:19" ht="13.2" x14ac:dyDescent="0.25">
      <c r="A180" s="6"/>
      <c r="B180" s="6"/>
      <c r="C180" s="6"/>
      <c r="D180" s="6"/>
      <c r="E180" s="6"/>
      <c r="F180" s="6"/>
      <c r="G180" s="6"/>
      <c r="H180" s="6"/>
      <c r="I180" s="6"/>
      <c r="K180" s="6"/>
      <c r="L180" s="6"/>
      <c r="M180" s="6"/>
      <c r="N180" s="6"/>
      <c r="O180" s="6"/>
      <c r="P180" s="6"/>
      <c r="Q180" s="6"/>
      <c r="R180" s="6"/>
      <c r="S180" s="6"/>
    </row>
    <row r="181" spans="1:19" ht="13.2" x14ac:dyDescent="0.25">
      <c r="A181" s="6"/>
      <c r="B181" s="6"/>
      <c r="C181" s="6"/>
      <c r="D181" s="6"/>
      <c r="E181" s="6"/>
      <c r="F181" s="6"/>
      <c r="G181" s="6"/>
      <c r="H181" s="6"/>
      <c r="I181" s="6"/>
      <c r="K181" s="6"/>
      <c r="L181" s="6"/>
      <c r="M181" s="6"/>
      <c r="N181" s="6"/>
      <c r="O181" s="6"/>
      <c r="P181" s="6"/>
      <c r="Q181" s="6"/>
      <c r="R181" s="6"/>
      <c r="S181" s="6"/>
    </row>
    <row r="182" spans="1:19" ht="13.2" x14ac:dyDescent="0.25">
      <c r="A182" s="6"/>
      <c r="B182" s="6"/>
      <c r="C182" s="6"/>
      <c r="D182" s="6"/>
      <c r="E182" s="6"/>
      <c r="F182" s="6"/>
      <c r="G182" s="6"/>
      <c r="H182" s="6"/>
      <c r="I182" s="6"/>
      <c r="K182" s="6"/>
      <c r="L182" s="6"/>
      <c r="M182" s="6"/>
      <c r="N182" s="6"/>
      <c r="O182" s="6"/>
      <c r="P182" s="6"/>
      <c r="Q182" s="6"/>
      <c r="R182" s="6"/>
      <c r="S182" s="6"/>
    </row>
    <row r="183" spans="1:19" ht="13.2" x14ac:dyDescent="0.25">
      <c r="A183" s="6"/>
      <c r="B183" s="6"/>
      <c r="C183" s="6"/>
      <c r="D183" s="6"/>
      <c r="E183" s="6"/>
      <c r="F183" s="6"/>
      <c r="G183" s="6"/>
      <c r="H183" s="6"/>
      <c r="I183" s="6"/>
      <c r="K183" s="6"/>
      <c r="L183" s="6"/>
      <c r="M183" s="6"/>
      <c r="N183" s="6"/>
      <c r="O183" s="6"/>
      <c r="P183" s="6"/>
      <c r="Q183" s="6"/>
      <c r="R183" s="6"/>
      <c r="S183" s="6"/>
    </row>
    <row r="184" spans="1:19" ht="13.2" x14ac:dyDescent="0.25">
      <c r="A184" s="6"/>
      <c r="B184" s="6"/>
      <c r="C184" s="6"/>
      <c r="D184" s="6"/>
      <c r="E184" s="6"/>
      <c r="F184" s="6"/>
      <c r="G184" s="6"/>
      <c r="H184" s="6"/>
      <c r="I184" s="6"/>
      <c r="K184" s="6"/>
      <c r="L184" s="6"/>
      <c r="M184" s="6"/>
      <c r="N184" s="6"/>
      <c r="O184" s="6"/>
      <c r="P184" s="6"/>
      <c r="Q184" s="6"/>
      <c r="R184" s="6"/>
      <c r="S184" s="6"/>
    </row>
    <row r="185" spans="1:19" ht="13.2" x14ac:dyDescent="0.25">
      <c r="A185" s="6"/>
      <c r="B185" s="6"/>
      <c r="C185" s="6"/>
      <c r="D185" s="6"/>
      <c r="E185" s="6"/>
      <c r="F185" s="6"/>
      <c r="G185" s="6"/>
      <c r="H185" s="6"/>
      <c r="I185" s="6"/>
      <c r="K185" s="6"/>
      <c r="L185" s="6"/>
      <c r="M185" s="6"/>
      <c r="N185" s="6"/>
      <c r="O185" s="6"/>
      <c r="P185" s="6"/>
      <c r="Q185" s="6"/>
      <c r="R185" s="6"/>
      <c r="S185" s="6"/>
    </row>
    <row r="186" spans="1:19" ht="13.2" x14ac:dyDescent="0.25">
      <c r="A186" s="6"/>
      <c r="B186" s="6"/>
      <c r="C186" s="6"/>
      <c r="D186" s="6"/>
      <c r="E186" s="6"/>
      <c r="F186" s="6"/>
      <c r="G186" s="6"/>
      <c r="H186" s="6"/>
      <c r="I186" s="6"/>
      <c r="K186" s="6"/>
      <c r="L186" s="6"/>
      <c r="M186" s="6"/>
      <c r="N186" s="6"/>
      <c r="O186" s="6"/>
      <c r="P186" s="6"/>
      <c r="Q186" s="6"/>
      <c r="R186" s="6"/>
      <c r="S186" s="6"/>
    </row>
    <row r="187" spans="1:19" ht="13.2" x14ac:dyDescent="0.25">
      <c r="A187" s="6"/>
      <c r="B187" s="6"/>
      <c r="C187" s="6"/>
      <c r="D187" s="6"/>
      <c r="E187" s="6"/>
      <c r="F187" s="6"/>
      <c r="G187" s="6"/>
      <c r="H187" s="6"/>
      <c r="I187" s="6"/>
      <c r="K187" s="6"/>
      <c r="L187" s="6"/>
      <c r="M187" s="6"/>
      <c r="N187" s="6"/>
      <c r="O187" s="6"/>
      <c r="P187" s="6"/>
      <c r="Q187" s="6"/>
      <c r="R187" s="6"/>
      <c r="S187" s="6"/>
    </row>
    <row r="188" spans="1:19" ht="13.2" x14ac:dyDescent="0.25">
      <c r="A188" s="6"/>
      <c r="B188" s="6"/>
      <c r="C188" s="6"/>
      <c r="D188" s="6"/>
      <c r="E188" s="6"/>
      <c r="F188" s="6"/>
      <c r="G188" s="6"/>
      <c r="H188" s="6"/>
      <c r="I188" s="6"/>
      <c r="K188" s="6"/>
      <c r="L188" s="6"/>
      <c r="M188" s="6"/>
      <c r="N188" s="6"/>
      <c r="O188" s="6"/>
      <c r="P188" s="6"/>
      <c r="Q188" s="6"/>
      <c r="R188" s="6"/>
      <c r="S188" s="6"/>
    </row>
    <row r="189" spans="1:19" ht="13.2" x14ac:dyDescent="0.25">
      <c r="A189" s="6"/>
      <c r="B189" s="6"/>
      <c r="C189" s="6"/>
      <c r="D189" s="6"/>
      <c r="E189" s="6"/>
      <c r="F189" s="6"/>
      <c r="G189" s="6"/>
      <c r="H189" s="6"/>
      <c r="I189" s="6"/>
      <c r="K189" s="6"/>
      <c r="L189" s="6"/>
      <c r="M189" s="6"/>
      <c r="N189" s="6"/>
      <c r="O189" s="6"/>
      <c r="P189" s="6"/>
      <c r="Q189" s="6"/>
      <c r="R189" s="6"/>
      <c r="S189" s="6"/>
    </row>
    <row r="190" spans="1:19" ht="13.2" x14ac:dyDescent="0.25">
      <c r="A190" s="6"/>
      <c r="B190" s="6"/>
      <c r="C190" s="6"/>
      <c r="D190" s="6"/>
      <c r="E190" s="6"/>
      <c r="F190" s="6"/>
      <c r="G190" s="6"/>
      <c r="H190" s="6"/>
      <c r="I190" s="6"/>
      <c r="K190" s="6"/>
      <c r="L190" s="6"/>
      <c r="M190" s="6"/>
      <c r="N190" s="6"/>
      <c r="O190" s="6"/>
      <c r="P190" s="6"/>
      <c r="Q190" s="6"/>
      <c r="R190" s="6"/>
      <c r="S190" s="6"/>
    </row>
    <row r="191" spans="1:19" ht="13.2" x14ac:dyDescent="0.25">
      <c r="A191" s="6"/>
      <c r="B191" s="6"/>
      <c r="C191" s="6"/>
      <c r="D191" s="6"/>
      <c r="E191" s="6"/>
      <c r="F191" s="6"/>
      <c r="G191" s="6"/>
      <c r="H191" s="6"/>
      <c r="I191" s="6"/>
      <c r="K191" s="6"/>
      <c r="L191" s="6"/>
      <c r="M191" s="6"/>
      <c r="N191" s="6"/>
      <c r="O191" s="6"/>
      <c r="P191" s="6"/>
      <c r="Q191" s="6"/>
      <c r="R191" s="6"/>
      <c r="S191" s="6"/>
    </row>
    <row r="192" spans="1:19" ht="13.2" x14ac:dyDescent="0.25">
      <c r="A192" s="6"/>
      <c r="B192" s="6"/>
      <c r="C192" s="6"/>
      <c r="D192" s="6"/>
      <c r="E192" s="6"/>
      <c r="F192" s="6"/>
      <c r="G192" s="6"/>
      <c r="H192" s="6"/>
      <c r="I192" s="6"/>
      <c r="K192" s="6"/>
      <c r="L192" s="6"/>
      <c r="M192" s="6"/>
      <c r="N192" s="6"/>
      <c r="O192" s="6"/>
      <c r="P192" s="6"/>
      <c r="Q192" s="6"/>
      <c r="R192" s="6"/>
      <c r="S192" s="6"/>
    </row>
    <row r="193" spans="1:19" ht="13.2" x14ac:dyDescent="0.25">
      <c r="A193" s="6"/>
      <c r="B193" s="6"/>
      <c r="C193" s="6"/>
      <c r="D193" s="6"/>
      <c r="E193" s="6"/>
      <c r="F193" s="6"/>
      <c r="G193" s="6"/>
      <c r="H193" s="6"/>
      <c r="I193" s="6"/>
      <c r="K193" s="6"/>
      <c r="L193" s="6"/>
      <c r="M193" s="6"/>
      <c r="N193" s="6"/>
      <c r="O193" s="6"/>
      <c r="P193" s="6"/>
      <c r="Q193" s="6"/>
      <c r="R193" s="6"/>
      <c r="S193" s="6"/>
    </row>
    <row r="194" spans="1:19" ht="13.2" x14ac:dyDescent="0.25">
      <c r="A194" s="6"/>
      <c r="B194" s="6"/>
      <c r="C194" s="6"/>
      <c r="D194" s="6"/>
      <c r="E194" s="6"/>
      <c r="F194" s="6"/>
      <c r="G194" s="6"/>
      <c r="H194" s="6"/>
      <c r="I194" s="6"/>
      <c r="K194" s="6"/>
      <c r="L194" s="6"/>
      <c r="M194" s="6"/>
      <c r="N194" s="6"/>
      <c r="O194" s="6"/>
      <c r="P194" s="6"/>
      <c r="Q194" s="6"/>
      <c r="R194" s="6"/>
      <c r="S194" s="6"/>
    </row>
    <row r="195" spans="1:19" ht="13.2" x14ac:dyDescent="0.25">
      <c r="A195" s="6"/>
      <c r="B195" s="6"/>
      <c r="C195" s="6"/>
      <c r="D195" s="6"/>
      <c r="E195" s="6"/>
      <c r="F195" s="6"/>
      <c r="G195" s="6"/>
      <c r="H195" s="6"/>
      <c r="I195" s="6"/>
      <c r="K195" s="6"/>
      <c r="L195" s="6"/>
      <c r="M195" s="6"/>
      <c r="N195" s="6"/>
      <c r="O195" s="6"/>
      <c r="P195" s="6"/>
      <c r="Q195" s="6"/>
      <c r="R195" s="6"/>
      <c r="S195" s="6"/>
    </row>
    <row r="196" spans="1:19" ht="13.2" x14ac:dyDescent="0.25">
      <c r="A196" s="6"/>
      <c r="B196" s="6"/>
      <c r="C196" s="6"/>
      <c r="D196" s="6"/>
      <c r="E196" s="6"/>
      <c r="F196" s="6"/>
      <c r="G196" s="6"/>
      <c r="H196" s="6"/>
      <c r="I196" s="6"/>
      <c r="K196" s="6"/>
      <c r="L196" s="6"/>
      <c r="M196" s="6"/>
      <c r="N196" s="6"/>
      <c r="O196" s="6"/>
      <c r="P196" s="6"/>
      <c r="Q196" s="6"/>
      <c r="R196" s="6"/>
      <c r="S196" s="6"/>
    </row>
    <row r="197" spans="1:19" ht="13.2" x14ac:dyDescent="0.25">
      <c r="A197" s="6"/>
      <c r="B197" s="6"/>
      <c r="C197" s="6"/>
      <c r="D197" s="6"/>
      <c r="E197" s="6"/>
      <c r="F197" s="6"/>
      <c r="G197" s="6"/>
      <c r="H197" s="6"/>
      <c r="I197" s="6"/>
      <c r="K197" s="6"/>
      <c r="L197" s="6"/>
      <c r="M197" s="6"/>
      <c r="N197" s="6"/>
      <c r="O197" s="6"/>
      <c r="P197" s="6"/>
      <c r="Q197" s="6"/>
      <c r="R197" s="6"/>
      <c r="S197" s="6"/>
    </row>
    <row r="198" spans="1:19" ht="13.2" x14ac:dyDescent="0.25">
      <c r="A198" s="6"/>
      <c r="B198" s="6"/>
      <c r="C198" s="6"/>
      <c r="D198" s="6"/>
      <c r="E198" s="6"/>
      <c r="F198" s="6"/>
      <c r="G198" s="6"/>
      <c r="H198" s="6"/>
      <c r="I198" s="6"/>
      <c r="K198" s="6"/>
      <c r="L198" s="6"/>
      <c r="M198" s="6"/>
      <c r="N198" s="6"/>
      <c r="O198" s="6"/>
      <c r="P198" s="6"/>
      <c r="Q198" s="6"/>
      <c r="R198" s="6"/>
      <c r="S198" s="6"/>
    </row>
    <row r="199" spans="1:19" ht="13.2" x14ac:dyDescent="0.25">
      <c r="A199" s="6"/>
      <c r="B199" s="6"/>
      <c r="C199" s="6"/>
      <c r="D199" s="6"/>
      <c r="E199" s="6"/>
      <c r="F199" s="6"/>
      <c r="G199" s="6"/>
      <c r="H199" s="6"/>
      <c r="I199" s="6"/>
      <c r="K199" s="6"/>
      <c r="L199" s="6"/>
      <c r="M199" s="6"/>
      <c r="N199" s="6"/>
      <c r="O199" s="6"/>
      <c r="P199" s="6"/>
      <c r="Q199" s="6"/>
      <c r="R199" s="6"/>
      <c r="S199" s="6"/>
    </row>
    <row r="200" spans="1:19" ht="13.2" x14ac:dyDescent="0.25">
      <c r="A200" s="6"/>
      <c r="B200" s="6"/>
      <c r="C200" s="6"/>
      <c r="D200" s="6"/>
      <c r="E200" s="6"/>
      <c r="F200" s="6"/>
      <c r="G200" s="6"/>
      <c r="H200" s="6"/>
      <c r="I200" s="6"/>
      <c r="K200" s="6"/>
      <c r="L200" s="6"/>
      <c r="M200" s="6"/>
      <c r="N200" s="6"/>
      <c r="O200" s="6"/>
      <c r="P200" s="6"/>
      <c r="Q200" s="6"/>
      <c r="R200" s="6"/>
      <c r="S200" s="6"/>
    </row>
    <row r="201" spans="1:19" ht="13.2" x14ac:dyDescent="0.25">
      <c r="A201" s="6"/>
      <c r="B201" s="6"/>
      <c r="C201" s="6"/>
      <c r="D201" s="6"/>
      <c r="E201" s="6"/>
      <c r="F201" s="6"/>
      <c r="G201" s="6"/>
      <c r="H201" s="6"/>
      <c r="I201" s="6"/>
      <c r="K201" s="6"/>
      <c r="L201" s="6"/>
      <c r="M201" s="6"/>
      <c r="N201" s="6"/>
      <c r="O201" s="6"/>
      <c r="P201" s="6"/>
      <c r="Q201" s="6"/>
      <c r="R201" s="6"/>
      <c r="S201" s="6"/>
    </row>
    <row r="202" spans="1:19" ht="13.2" x14ac:dyDescent="0.25">
      <c r="A202" s="6"/>
      <c r="B202" s="6"/>
      <c r="C202" s="6"/>
      <c r="D202" s="6"/>
      <c r="E202" s="6"/>
      <c r="F202" s="6"/>
      <c r="G202" s="6"/>
      <c r="H202" s="6"/>
      <c r="I202" s="6"/>
      <c r="K202" s="6"/>
      <c r="L202" s="6"/>
      <c r="M202" s="6"/>
      <c r="N202" s="6"/>
      <c r="O202" s="6"/>
      <c r="P202" s="6"/>
      <c r="Q202" s="6"/>
      <c r="R202" s="6"/>
      <c r="S202" s="6"/>
    </row>
  </sheetData>
  <mergeCells count="8">
    <mergeCell ref="E18:R18"/>
    <mergeCell ref="B37:D37"/>
    <mergeCell ref="E37:R37"/>
    <mergeCell ref="A1:D1"/>
    <mergeCell ref="A2:D2"/>
    <mergeCell ref="A3:D3"/>
    <mergeCell ref="A4:D4"/>
    <mergeCell ref="E5:R5"/>
  </mergeCells>
  <phoneticPr fontId="38"/>
  <pageMargins left="0.7" right="0.7" top="0.75" bottom="0.75" header="0.3" footer="0.3"/>
  <pageSetup paperSize="9" scale="54" fitToWidth="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workbookViewId="0">
      <selection activeCell="B22" sqref="B22"/>
    </sheetView>
  </sheetViews>
  <sheetFormatPr defaultColWidth="17.33203125" defaultRowHeight="15" customHeight="1" x14ac:dyDescent="0.25"/>
  <cols>
    <col min="1" max="1" width="7" customWidth="1"/>
    <col min="2" max="2" width="17.88671875" customWidth="1"/>
    <col min="3" max="3" width="11.88671875" customWidth="1"/>
    <col min="4" max="4" width="11.109375" customWidth="1"/>
    <col min="5" max="10" width="10.44140625" customWidth="1"/>
    <col min="11" max="11" width="12.88671875" customWidth="1"/>
    <col min="12" max="12" width="15.109375" customWidth="1"/>
    <col min="13" max="13" width="9.109375" customWidth="1"/>
    <col min="14" max="14" width="14.6640625" customWidth="1"/>
  </cols>
  <sheetData>
    <row r="1" spans="1:14" ht="17.25" customHeight="1" x14ac:dyDescent="0.3">
      <c r="A1" s="305" t="s">
        <v>248</v>
      </c>
      <c r="B1" s="306"/>
      <c r="C1" s="306"/>
      <c r="D1" s="306"/>
      <c r="E1" s="306"/>
      <c r="F1" s="306"/>
      <c r="G1" s="306"/>
      <c r="H1" s="306"/>
      <c r="I1" s="306"/>
      <c r="J1" s="306"/>
      <c r="K1" s="306"/>
      <c r="L1" s="5"/>
      <c r="M1" s="6"/>
      <c r="N1" s="5"/>
    </row>
    <row r="2" spans="1:14" ht="14.25" customHeight="1" x14ac:dyDescent="0.3">
      <c r="A2" s="5"/>
      <c r="B2" s="252" t="s">
        <v>249</v>
      </c>
      <c r="C2" s="7">
        <f>'FY2016 workload support'!F27+'FY2016 monetary budget'!F29</f>
        <v>744250</v>
      </c>
      <c r="D2" s="2"/>
      <c r="E2" s="2"/>
      <c r="F2" s="2"/>
      <c r="G2" s="2"/>
      <c r="H2" s="2"/>
      <c r="I2" s="2"/>
      <c r="J2" s="2"/>
      <c r="K2" s="2"/>
      <c r="L2" s="2"/>
      <c r="M2" s="2"/>
      <c r="N2" s="2"/>
    </row>
    <row r="3" spans="1:14" ht="14.25" customHeight="1" x14ac:dyDescent="0.3">
      <c r="A3" s="2"/>
      <c r="B3" s="5"/>
      <c r="C3" s="5"/>
      <c r="D3" s="303" t="s">
        <v>15</v>
      </c>
      <c r="E3" s="294"/>
      <c r="F3" s="303" t="s">
        <v>16</v>
      </c>
      <c r="G3" s="294"/>
      <c r="H3" s="5"/>
      <c r="I3" s="265" t="s">
        <v>265</v>
      </c>
      <c r="J3" s="266"/>
      <c r="K3" s="269"/>
      <c r="L3" s="2"/>
      <c r="M3" s="2"/>
      <c r="N3" s="2"/>
    </row>
    <row r="4" spans="1:14" ht="14.25" customHeight="1" x14ac:dyDescent="0.3">
      <c r="A4" s="2"/>
      <c r="B4" s="298" t="s">
        <v>17</v>
      </c>
      <c r="C4" s="294"/>
      <c r="D4" s="304">
        <v>5000</v>
      </c>
      <c r="E4" s="294"/>
      <c r="F4" s="307">
        <f>C2-(D4*H22)-I4</f>
        <v>674250</v>
      </c>
      <c r="G4" s="294"/>
      <c r="H4" s="5"/>
      <c r="I4" s="267">
        <v>0</v>
      </c>
      <c r="J4" s="268"/>
      <c r="K4" s="269"/>
      <c r="L4" s="2"/>
      <c r="M4" s="2"/>
      <c r="N4" s="2"/>
    </row>
    <row r="5" spans="1:14" ht="14.25" customHeight="1" x14ac:dyDescent="0.3">
      <c r="A5" s="2"/>
      <c r="B5" s="298" t="s">
        <v>28</v>
      </c>
      <c r="C5" s="294"/>
      <c r="D5" s="304">
        <f>D4*H22</f>
        <v>70000</v>
      </c>
      <c r="E5" s="294"/>
      <c r="F5" s="307">
        <f>F4</f>
        <v>674250</v>
      </c>
      <c r="G5" s="294"/>
      <c r="H5" s="5"/>
      <c r="I5" s="5"/>
      <c r="J5" s="2"/>
      <c r="K5" s="2"/>
      <c r="L5" s="2"/>
      <c r="M5" s="2"/>
      <c r="N5" s="2"/>
    </row>
    <row r="6" spans="1:14" ht="14.25" customHeight="1" x14ac:dyDescent="0.3">
      <c r="A6" s="2"/>
      <c r="B6" s="2"/>
      <c r="C6" s="2"/>
      <c r="D6" s="2"/>
      <c r="E6" s="2"/>
      <c r="F6" s="2"/>
      <c r="G6" s="5"/>
      <c r="H6" s="5"/>
      <c r="I6" s="290" t="s">
        <v>270</v>
      </c>
      <c r="J6" s="291"/>
      <c r="K6" s="292" t="s">
        <v>271</v>
      </c>
      <c r="L6" s="2"/>
      <c r="M6" s="2"/>
      <c r="N6" s="2"/>
    </row>
    <row r="7" spans="1:14" ht="18" customHeight="1" x14ac:dyDescent="0.35">
      <c r="A7" s="311" t="s">
        <v>32</v>
      </c>
      <c r="B7" s="294"/>
      <c r="C7" s="294"/>
      <c r="D7" s="294"/>
      <c r="E7" s="294"/>
      <c r="F7" s="294"/>
      <c r="G7" s="294"/>
      <c r="H7" s="294"/>
      <c r="I7" s="294"/>
      <c r="J7" s="294"/>
      <c r="K7" s="294"/>
      <c r="L7" s="2"/>
      <c r="M7" s="2"/>
      <c r="N7" s="2"/>
    </row>
    <row r="8" spans="1:14" ht="14.25" customHeight="1" x14ac:dyDescent="0.3">
      <c r="A8" s="309" t="s">
        <v>269</v>
      </c>
      <c r="B8" s="294"/>
      <c r="C8" s="294"/>
      <c r="D8" s="294"/>
      <c r="E8" s="294"/>
      <c r="F8" s="294"/>
      <c r="G8" s="294"/>
      <c r="H8" s="294"/>
      <c r="I8" s="294"/>
      <c r="J8" s="294"/>
      <c r="K8" s="294"/>
      <c r="L8" s="2"/>
      <c r="M8" s="2"/>
      <c r="N8" s="2"/>
    </row>
    <row r="9" spans="1:14" ht="14.25" customHeight="1" x14ac:dyDescent="0.3">
      <c r="A9" s="309" t="s">
        <v>70</v>
      </c>
      <c r="B9" s="294"/>
      <c r="C9" s="294"/>
      <c r="D9" s="294"/>
      <c r="E9" s="294"/>
      <c r="F9" s="294"/>
      <c r="G9" s="294"/>
      <c r="H9" s="294"/>
      <c r="I9" s="294"/>
      <c r="J9" s="294"/>
      <c r="K9" s="294"/>
      <c r="L9" s="2"/>
      <c r="M9" s="2"/>
      <c r="N9" s="2"/>
    </row>
    <row r="10" spans="1:14" ht="14.25" customHeight="1" x14ac:dyDescent="0.3">
      <c r="A10" s="310" t="s">
        <v>71</v>
      </c>
      <c r="B10" s="294"/>
      <c r="C10" s="294"/>
      <c r="D10" s="294"/>
      <c r="E10" s="294"/>
      <c r="F10" s="294"/>
      <c r="G10" s="294"/>
      <c r="H10" s="294"/>
      <c r="I10" s="294"/>
      <c r="J10" s="294"/>
      <c r="K10" s="294"/>
      <c r="L10" s="2"/>
      <c r="M10" s="2"/>
      <c r="N10" s="2"/>
    </row>
    <row r="11" spans="1:14" ht="14.25" customHeight="1" x14ac:dyDescent="0.3">
      <c r="A11" s="2"/>
      <c r="B11" s="5" t="s">
        <v>72</v>
      </c>
      <c r="C11" s="74" t="s">
        <v>8</v>
      </c>
      <c r="D11" s="74" t="s">
        <v>9</v>
      </c>
      <c r="E11" s="74" t="s">
        <v>1</v>
      </c>
      <c r="F11" s="74" t="s">
        <v>11</v>
      </c>
      <c r="G11" s="74" t="s">
        <v>0</v>
      </c>
      <c r="H11" s="74" t="s">
        <v>12</v>
      </c>
      <c r="I11" s="74" t="s">
        <v>10</v>
      </c>
      <c r="J11" s="74" t="s">
        <v>3</v>
      </c>
      <c r="K11" s="285" t="s">
        <v>259</v>
      </c>
      <c r="L11" s="5"/>
      <c r="M11" s="2"/>
      <c r="N11" s="2"/>
    </row>
    <row r="12" spans="1:14" ht="14.25" customHeight="1" x14ac:dyDescent="0.3">
      <c r="A12" s="2"/>
      <c r="B12" s="2" t="s">
        <v>74</v>
      </c>
      <c r="C12" s="271">
        <v>110</v>
      </c>
      <c r="D12" s="271">
        <v>16</v>
      </c>
      <c r="E12" s="271">
        <v>13</v>
      </c>
      <c r="F12" s="271">
        <v>6</v>
      </c>
      <c r="G12" s="271">
        <v>10</v>
      </c>
      <c r="H12" s="271">
        <v>16</v>
      </c>
      <c r="I12" s="271">
        <v>3</v>
      </c>
      <c r="J12" s="271">
        <v>10</v>
      </c>
      <c r="K12" s="79">
        <f>SUM(C12:J12)</f>
        <v>184</v>
      </c>
      <c r="L12" s="5"/>
      <c r="M12" s="270"/>
      <c r="N12" s="2"/>
    </row>
    <row r="13" spans="1:14" ht="14.25" customHeight="1" x14ac:dyDescent="0.3">
      <c r="A13" s="2"/>
      <c r="B13" s="2" t="s">
        <v>76</v>
      </c>
      <c r="C13" s="122">
        <f>C12/K12</f>
        <v>0.59782608695652173</v>
      </c>
      <c r="D13" s="122">
        <f>D12/K12</f>
        <v>8.6956521739130432E-2</v>
      </c>
      <c r="E13" s="122">
        <f>E12/K12</f>
        <v>7.0652173913043473E-2</v>
      </c>
      <c r="F13" s="122">
        <f>F12/K12</f>
        <v>3.2608695652173912E-2</v>
      </c>
      <c r="G13" s="122">
        <f>G12/K12</f>
        <v>5.434782608695652E-2</v>
      </c>
      <c r="H13" s="122">
        <f>H12/K12</f>
        <v>8.6956521739130432E-2</v>
      </c>
      <c r="I13" s="122">
        <f>I12/K12</f>
        <v>1.6304347826086956E-2</v>
      </c>
      <c r="J13" s="122">
        <f>J12/K12</f>
        <v>5.434782608695652E-2</v>
      </c>
      <c r="K13" s="2"/>
      <c r="L13" s="2"/>
      <c r="M13" s="2"/>
      <c r="N13" s="2"/>
    </row>
    <row r="14" spans="1:14" ht="14.25" customHeight="1" x14ac:dyDescent="0.3">
      <c r="A14" s="2"/>
      <c r="B14" s="2"/>
      <c r="C14" s="2"/>
      <c r="D14" s="2"/>
      <c r="E14" s="2"/>
      <c r="F14" s="2"/>
      <c r="G14" s="2"/>
      <c r="H14" s="2"/>
      <c r="I14" s="2"/>
      <c r="J14" s="2"/>
      <c r="K14" s="2"/>
      <c r="L14" s="2"/>
      <c r="M14" s="2"/>
      <c r="N14" s="2"/>
    </row>
    <row r="15" spans="1:14" ht="14.25" customHeight="1" x14ac:dyDescent="0.3">
      <c r="A15" s="2"/>
      <c r="B15" s="2" t="s">
        <v>121</v>
      </c>
      <c r="C15" s="139">
        <f>D4</f>
        <v>5000</v>
      </c>
      <c r="D15" s="139">
        <f>D4</f>
        <v>5000</v>
      </c>
      <c r="E15" s="139">
        <f>D4</f>
        <v>5000</v>
      </c>
      <c r="F15" s="139">
        <f>D4</f>
        <v>5000</v>
      </c>
      <c r="G15" s="139">
        <f>D4</f>
        <v>5000</v>
      </c>
      <c r="H15" s="139">
        <f>D4</f>
        <v>5000</v>
      </c>
      <c r="I15" s="139">
        <f>D4</f>
        <v>5000</v>
      </c>
      <c r="J15" s="139">
        <f>D4</f>
        <v>5000</v>
      </c>
      <c r="K15" s="140">
        <f t="shared" ref="K15:K17" si="0">SUM(C15:J15)</f>
        <v>40000</v>
      </c>
      <c r="L15" s="2"/>
      <c r="M15" s="9"/>
      <c r="N15" s="9"/>
    </row>
    <row r="16" spans="1:14" ht="15.75" customHeight="1" x14ac:dyDescent="0.3">
      <c r="A16" s="2"/>
      <c r="B16" s="2" t="s">
        <v>130</v>
      </c>
      <c r="C16" s="143">
        <f>F4*C13</f>
        <v>403084.23913043475</v>
      </c>
      <c r="D16" s="143">
        <f>F4*D13</f>
        <v>58630.434782608696</v>
      </c>
      <c r="E16" s="143">
        <f>F4*E13</f>
        <v>47637.22826086956</v>
      </c>
      <c r="F16" s="143">
        <f>F4*F13</f>
        <v>21986.41304347826</v>
      </c>
      <c r="G16" s="143">
        <f>F4*G13</f>
        <v>36644.021739130432</v>
      </c>
      <c r="H16" s="143">
        <f>F4*H13</f>
        <v>58630.434782608696</v>
      </c>
      <c r="I16" s="143">
        <f>F4*I13</f>
        <v>10993.20652173913</v>
      </c>
      <c r="J16" s="143">
        <f>F4*J13</f>
        <v>36644.021739130432</v>
      </c>
      <c r="K16" s="139">
        <f t="shared" si="0"/>
        <v>674250</v>
      </c>
      <c r="L16" s="9"/>
      <c r="M16" s="9"/>
      <c r="N16" s="9"/>
    </row>
    <row r="17" spans="1:14" ht="15.75" customHeight="1" x14ac:dyDescent="0.3">
      <c r="A17" s="2"/>
      <c r="B17" s="8" t="s">
        <v>28</v>
      </c>
      <c r="C17" s="154">
        <f t="shared" ref="C17:J17" si="1">SUM(C15:C16)</f>
        <v>408084.23913043475</v>
      </c>
      <c r="D17" s="154">
        <f t="shared" si="1"/>
        <v>63630.434782608696</v>
      </c>
      <c r="E17" s="154">
        <f t="shared" si="1"/>
        <v>52637.22826086956</v>
      </c>
      <c r="F17" s="154">
        <f t="shared" si="1"/>
        <v>26986.41304347826</v>
      </c>
      <c r="G17" s="154">
        <f t="shared" si="1"/>
        <v>41644.021739130432</v>
      </c>
      <c r="H17" s="154">
        <f t="shared" si="1"/>
        <v>63630.434782608696</v>
      </c>
      <c r="I17" s="154">
        <f t="shared" si="1"/>
        <v>15993.20652173913</v>
      </c>
      <c r="J17" s="154">
        <f t="shared" si="1"/>
        <v>41644.021739130432</v>
      </c>
      <c r="K17" s="139">
        <f t="shared" si="0"/>
        <v>714250</v>
      </c>
      <c r="L17" s="5"/>
      <c r="M17" s="2"/>
      <c r="N17" s="2"/>
    </row>
    <row r="18" spans="1:14" ht="14.25" customHeight="1" x14ac:dyDescent="0.3">
      <c r="A18" s="2"/>
      <c r="B18" s="2"/>
      <c r="C18" s="2"/>
      <c r="D18" s="2"/>
      <c r="E18" s="2"/>
      <c r="F18" s="2"/>
      <c r="G18" s="2"/>
      <c r="H18" s="2"/>
      <c r="I18" s="2"/>
      <c r="J18" s="2"/>
      <c r="K18" s="139"/>
      <c r="L18" s="2"/>
      <c r="M18" s="2"/>
      <c r="N18" s="2"/>
    </row>
    <row r="19" spans="1:14" ht="14.25" customHeight="1" x14ac:dyDescent="0.3">
      <c r="A19" s="2"/>
      <c r="B19" s="2"/>
      <c r="C19" s="2"/>
      <c r="D19" s="174"/>
      <c r="E19" s="2"/>
      <c r="F19" s="2"/>
      <c r="G19" s="2"/>
      <c r="H19" s="2"/>
      <c r="I19" s="2"/>
      <c r="J19" s="2"/>
      <c r="K19" s="139"/>
      <c r="L19" s="2"/>
      <c r="M19" s="2"/>
      <c r="N19" s="2"/>
    </row>
    <row r="20" spans="1:14" ht="14.25" customHeight="1" x14ac:dyDescent="0.3">
      <c r="A20" s="2"/>
      <c r="B20" s="168" t="s">
        <v>157</v>
      </c>
      <c r="C20" s="2" t="s">
        <v>121</v>
      </c>
      <c r="D20" s="2"/>
      <c r="E20" s="2"/>
      <c r="F20" s="5" t="s">
        <v>158</v>
      </c>
      <c r="G20" s="5"/>
      <c r="H20" s="272">
        <v>8</v>
      </c>
      <c r="I20" s="183"/>
      <c r="J20" s="2"/>
      <c r="K20" s="184"/>
      <c r="L20" s="5"/>
      <c r="M20" s="2"/>
      <c r="N20" s="2"/>
    </row>
    <row r="21" spans="1:14" ht="14.25" customHeight="1" x14ac:dyDescent="0.3">
      <c r="A21" s="2"/>
      <c r="B21" s="2" t="s">
        <v>7</v>
      </c>
      <c r="C21" s="186">
        <f>D4</f>
        <v>5000</v>
      </c>
      <c r="D21" s="2"/>
      <c r="E21" s="2"/>
      <c r="F21" s="2" t="s">
        <v>159</v>
      </c>
      <c r="G21" s="2"/>
      <c r="H21" s="273">
        <v>6</v>
      </c>
      <c r="I21" s="187"/>
      <c r="J21" s="2"/>
      <c r="K21" s="275">
        <f>SUM(C21:C26)</f>
        <v>30000</v>
      </c>
      <c r="L21" s="2"/>
      <c r="M21" s="2"/>
      <c r="N21" s="2"/>
    </row>
    <row r="22" spans="1:14" ht="14.25" customHeight="1" x14ac:dyDescent="0.3">
      <c r="A22" s="2"/>
      <c r="B22" s="291" t="s">
        <v>5</v>
      </c>
      <c r="C22" s="186">
        <f>D4</f>
        <v>5000</v>
      </c>
      <c r="D22" s="2"/>
      <c r="E22" s="2"/>
      <c r="F22" s="308" t="s">
        <v>160</v>
      </c>
      <c r="G22" s="294"/>
      <c r="H22" s="274">
        <f>H20+H21</f>
        <v>14</v>
      </c>
      <c r="I22" s="195"/>
      <c r="J22" s="2"/>
      <c r="K22" s="139"/>
      <c r="L22" s="2"/>
      <c r="M22" s="2"/>
      <c r="N22" s="2"/>
    </row>
    <row r="23" spans="1:14" ht="14.25" customHeight="1" x14ac:dyDescent="0.3">
      <c r="A23" s="2"/>
      <c r="B23" s="2" t="s">
        <v>2</v>
      </c>
      <c r="C23" s="186">
        <v>5000</v>
      </c>
      <c r="D23" s="2"/>
      <c r="E23" s="2"/>
      <c r="F23" s="2"/>
      <c r="G23" s="2"/>
      <c r="H23" s="2"/>
      <c r="I23" s="2"/>
      <c r="J23" s="2"/>
      <c r="K23" s="139"/>
      <c r="L23" s="2"/>
      <c r="M23" s="2"/>
      <c r="N23" s="2"/>
    </row>
    <row r="24" spans="1:14" ht="14.25" customHeight="1" x14ac:dyDescent="0.3">
      <c r="A24" s="2"/>
      <c r="B24" s="2" t="s">
        <v>4</v>
      </c>
      <c r="C24" s="186">
        <f>D4</f>
        <v>5000</v>
      </c>
      <c r="D24" s="2"/>
      <c r="E24" s="2"/>
      <c r="F24" s="2"/>
      <c r="G24" s="2"/>
      <c r="H24" s="2"/>
      <c r="I24" s="2"/>
      <c r="J24" s="2"/>
      <c r="K24" s="217">
        <f>(K15+K16)+K21</f>
        <v>744250</v>
      </c>
      <c r="L24" s="2"/>
      <c r="M24" s="2"/>
      <c r="N24" s="2"/>
    </row>
    <row r="25" spans="1:14" ht="14.25" customHeight="1" x14ac:dyDescent="0.3">
      <c r="A25" s="2"/>
      <c r="B25" s="2" t="s">
        <v>6</v>
      </c>
      <c r="C25" s="186">
        <v>5000</v>
      </c>
      <c r="D25" s="2"/>
      <c r="E25" s="2"/>
      <c r="F25" s="2"/>
      <c r="G25" s="2"/>
      <c r="H25" s="2"/>
      <c r="I25" s="2"/>
      <c r="J25" s="2"/>
      <c r="K25" s="2"/>
      <c r="L25" s="2"/>
      <c r="M25" s="2"/>
      <c r="N25" s="2"/>
    </row>
    <row r="26" spans="1:14" ht="14.25" customHeight="1" x14ac:dyDescent="0.3">
      <c r="A26" s="2"/>
      <c r="B26" s="276" t="s">
        <v>245</v>
      </c>
      <c r="C26" s="277">
        <v>5000</v>
      </c>
      <c r="D26" s="2"/>
      <c r="E26" s="2"/>
      <c r="F26" s="2"/>
      <c r="G26" s="2"/>
      <c r="H26" s="2"/>
      <c r="I26" s="2"/>
      <c r="J26" s="2"/>
      <c r="K26" s="2"/>
      <c r="L26" s="2"/>
      <c r="M26" s="2"/>
      <c r="N26" s="2"/>
    </row>
    <row r="27" spans="1:14" ht="14.25" customHeight="1" x14ac:dyDescent="0.3">
      <c r="A27" s="5"/>
      <c r="B27" s="5"/>
      <c r="C27" s="5"/>
      <c r="D27" s="5"/>
      <c r="E27" s="2"/>
      <c r="F27" s="2"/>
      <c r="G27" s="2"/>
      <c r="H27" s="2"/>
      <c r="I27" s="2"/>
      <c r="J27" s="2"/>
      <c r="K27" s="2"/>
      <c r="L27" s="5"/>
      <c r="M27" s="2"/>
      <c r="N27" s="2"/>
    </row>
  </sheetData>
  <mergeCells count="14">
    <mergeCell ref="F22:G22"/>
    <mergeCell ref="A9:K9"/>
    <mergeCell ref="A10:K10"/>
    <mergeCell ref="A7:K7"/>
    <mergeCell ref="A8:K8"/>
    <mergeCell ref="D3:E3"/>
    <mergeCell ref="F3:G3"/>
    <mergeCell ref="D5:E5"/>
    <mergeCell ref="D4:E4"/>
    <mergeCell ref="A1:K1"/>
    <mergeCell ref="F4:G4"/>
    <mergeCell ref="B5:C5"/>
    <mergeCell ref="B4:C4"/>
    <mergeCell ref="F5:G5"/>
  </mergeCells>
  <phoneticPr fontId="38"/>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opLeftCell="A6" workbookViewId="0">
      <selection activeCell="F25" sqref="F25"/>
    </sheetView>
  </sheetViews>
  <sheetFormatPr defaultColWidth="17.33203125" defaultRowHeight="15" customHeight="1" x14ac:dyDescent="0.25"/>
  <cols>
    <col min="1" max="1" width="32.109375" customWidth="1"/>
    <col min="2" max="2" width="14" customWidth="1"/>
    <col min="3" max="3" width="28.88671875" customWidth="1"/>
    <col min="4" max="4" width="16.44140625" customWidth="1"/>
    <col min="5" max="5" width="13.44140625" customWidth="1"/>
    <col min="6" max="6" width="29.5546875" customWidth="1"/>
    <col min="7" max="7" width="39.6640625" customWidth="1"/>
    <col min="8" max="8" width="9.109375" customWidth="1"/>
  </cols>
  <sheetData>
    <row r="1" spans="1:8" ht="18.75" customHeight="1" x14ac:dyDescent="0.35">
      <c r="A1" s="312" t="s">
        <v>266</v>
      </c>
      <c r="B1" s="313"/>
      <c r="C1" s="313"/>
      <c r="D1" s="313"/>
      <c r="E1" s="313"/>
      <c r="F1" s="314"/>
      <c r="G1" s="11"/>
      <c r="H1" s="2"/>
    </row>
    <row r="2" spans="1:8" ht="45" customHeight="1" x14ac:dyDescent="0.3">
      <c r="A2" s="13" t="s">
        <v>18</v>
      </c>
      <c r="B2" s="13" t="s">
        <v>20</v>
      </c>
      <c r="C2" s="14" t="s">
        <v>21</v>
      </c>
      <c r="D2" s="14" t="s">
        <v>23</v>
      </c>
      <c r="E2" s="14" t="s">
        <v>24</v>
      </c>
      <c r="F2" s="14" t="s">
        <v>25</v>
      </c>
      <c r="G2" s="13" t="s">
        <v>26</v>
      </c>
      <c r="H2" s="15"/>
    </row>
    <row r="3" spans="1:8" ht="14.25" customHeight="1" x14ac:dyDescent="0.3">
      <c r="A3" s="38" t="s">
        <v>54</v>
      </c>
      <c r="B3" s="263">
        <v>7</v>
      </c>
      <c r="C3" s="263">
        <v>3</v>
      </c>
      <c r="D3" s="263">
        <f>B3*C3+3</f>
        <v>24</v>
      </c>
      <c r="E3" s="36"/>
      <c r="F3" s="263">
        <f>D3/C25</f>
        <v>1.2</v>
      </c>
      <c r="G3" s="283" t="s">
        <v>252</v>
      </c>
      <c r="H3" s="2"/>
    </row>
    <row r="4" spans="1:8" ht="14.25" customHeight="1" x14ac:dyDescent="0.3">
      <c r="A4" s="38" t="s">
        <v>109</v>
      </c>
      <c r="B4" s="263">
        <v>14</v>
      </c>
      <c r="C4" s="263">
        <v>1.5</v>
      </c>
      <c r="D4" s="263">
        <f t="shared" ref="D4" si="0">B4*C4</f>
        <v>21</v>
      </c>
      <c r="E4" s="36"/>
      <c r="F4" s="263">
        <f>D4/C25</f>
        <v>1.05</v>
      </c>
      <c r="G4" s="284" t="s">
        <v>253</v>
      </c>
      <c r="H4" s="2"/>
    </row>
    <row r="5" spans="1:8" ht="14.25" customHeight="1" x14ac:dyDescent="0.3">
      <c r="A5" s="38" t="s">
        <v>112</v>
      </c>
      <c r="B5" s="263" t="s">
        <v>113</v>
      </c>
      <c r="C5" s="263" t="s">
        <v>113</v>
      </c>
      <c r="D5" s="263">
        <v>21</v>
      </c>
      <c r="E5" s="36"/>
      <c r="F5" s="263">
        <f>D5/C25</f>
        <v>1.05</v>
      </c>
      <c r="G5" s="284" t="s">
        <v>254</v>
      </c>
      <c r="H5" s="113"/>
    </row>
    <row r="6" spans="1:8" ht="14.25" customHeight="1" x14ac:dyDescent="0.3">
      <c r="A6" s="38" t="s">
        <v>114</v>
      </c>
      <c r="B6" s="263">
        <v>14</v>
      </c>
      <c r="C6" s="263">
        <v>1.5</v>
      </c>
      <c r="D6" s="263">
        <f t="shared" ref="D6:D7" si="1">B6*C6</f>
        <v>21</v>
      </c>
      <c r="E6" s="36"/>
      <c r="F6" s="263">
        <f>D6/C25</f>
        <v>1.05</v>
      </c>
      <c r="G6" s="284" t="s">
        <v>255</v>
      </c>
      <c r="H6" s="116"/>
    </row>
    <row r="7" spans="1:8" ht="14.25" customHeight="1" x14ac:dyDescent="0.3">
      <c r="A7" s="38" t="s">
        <v>117</v>
      </c>
      <c r="B7" s="263">
        <v>14</v>
      </c>
      <c r="C7" s="263">
        <v>1.5</v>
      </c>
      <c r="D7" s="263">
        <f t="shared" si="1"/>
        <v>21</v>
      </c>
      <c r="E7" s="36"/>
      <c r="F7" s="263">
        <f>D7/C25</f>
        <v>1.05</v>
      </c>
      <c r="G7" s="284" t="s">
        <v>256</v>
      </c>
      <c r="H7" s="2"/>
    </row>
    <row r="8" spans="1:8" ht="14.25" customHeight="1" x14ac:dyDescent="0.3">
      <c r="A8" s="38" t="s">
        <v>77</v>
      </c>
      <c r="B8" s="263">
        <v>14</v>
      </c>
      <c r="C8" s="263">
        <v>1.5</v>
      </c>
      <c r="D8" s="282">
        <f>B8*C8</f>
        <v>21</v>
      </c>
      <c r="E8" s="37"/>
      <c r="F8" s="263">
        <f>D8/C25</f>
        <v>1.05</v>
      </c>
      <c r="G8" s="284" t="s">
        <v>257</v>
      </c>
      <c r="H8" s="2"/>
    </row>
    <row r="9" spans="1:8" ht="14.25" customHeight="1" x14ac:dyDescent="0.3">
      <c r="A9" s="127" t="s">
        <v>119</v>
      </c>
      <c r="B9" s="127"/>
      <c r="C9" s="127"/>
      <c r="D9" s="129">
        <f>SUM(D3:D8)</f>
        <v>129</v>
      </c>
      <c r="E9" s="127"/>
      <c r="F9" s="129">
        <f>SUM(F3:F8)</f>
        <v>6.4499999999999993</v>
      </c>
      <c r="G9" s="284" t="s">
        <v>258</v>
      </c>
      <c r="H9" s="2"/>
    </row>
    <row r="10" spans="1:8" ht="12.6" customHeight="1" x14ac:dyDescent="0.3">
      <c r="A10" s="108"/>
      <c r="B10" s="108"/>
      <c r="C10" s="108"/>
      <c r="D10" s="108"/>
      <c r="E10" s="108"/>
      <c r="F10" s="108"/>
      <c r="G10" s="2"/>
      <c r="H10" s="2"/>
    </row>
    <row r="11" spans="1:8" ht="30" customHeight="1" x14ac:dyDescent="0.3">
      <c r="A11" s="14" t="s">
        <v>18</v>
      </c>
      <c r="B11" s="13" t="s">
        <v>20</v>
      </c>
      <c r="C11" s="14" t="s">
        <v>21</v>
      </c>
      <c r="D11" s="14" t="s">
        <v>127</v>
      </c>
      <c r="E11" s="14" t="s">
        <v>51</v>
      </c>
      <c r="F11" s="14" t="s">
        <v>25</v>
      </c>
      <c r="G11" s="151"/>
      <c r="H11" s="2"/>
    </row>
    <row r="12" spans="1:8" ht="14.25" customHeight="1" x14ac:dyDescent="0.3">
      <c r="A12" s="38" t="s">
        <v>135</v>
      </c>
      <c r="B12" s="38"/>
      <c r="C12" s="38"/>
      <c r="D12" s="38">
        <v>20</v>
      </c>
      <c r="E12" s="38"/>
      <c r="F12" s="36">
        <v>1</v>
      </c>
      <c r="G12" s="15"/>
      <c r="H12" s="2"/>
    </row>
    <row r="13" spans="1:8" ht="14.25" customHeight="1" x14ac:dyDescent="0.3">
      <c r="A13" s="38" t="s">
        <v>136</v>
      </c>
      <c r="B13" s="36"/>
      <c r="C13" s="36"/>
      <c r="D13" s="38">
        <v>50</v>
      </c>
      <c r="E13" s="38"/>
      <c r="F13" s="36">
        <v>2.5</v>
      </c>
      <c r="G13" s="15"/>
      <c r="H13" s="2"/>
    </row>
    <row r="14" spans="1:8" ht="14.25" customHeight="1" x14ac:dyDescent="0.3">
      <c r="A14" s="38" t="s">
        <v>137</v>
      </c>
      <c r="B14" s="36"/>
      <c r="C14" s="36"/>
      <c r="D14" s="38">
        <v>370</v>
      </c>
      <c r="E14" s="38"/>
      <c r="F14" s="36">
        <v>18.5</v>
      </c>
      <c r="G14" s="15"/>
      <c r="H14" s="2"/>
    </row>
    <row r="15" spans="1:8" ht="14.25" customHeight="1" x14ac:dyDescent="0.3">
      <c r="A15" s="38" t="s">
        <v>138</v>
      </c>
      <c r="B15" s="36"/>
      <c r="C15" s="36"/>
      <c r="D15" s="38">
        <v>20</v>
      </c>
      <c r="E15" s="163"/>
      <c r="F15" s="36">
        <v>1</v>
      </c>
      <c r="G15" s="164"/>
      <c r="H15" s="2"/>
    </row>
    <row r="16" spans="1:8" ht="14.25" customHeight="1" x14ac:dyDescent="0.3">
      <c r="A16" s="38" t="s">
        <v>146</v>
      </c>
      <c r="B16" s="36"/>
      <c r="C16" s="36"/>
      <c r="D16" s="38">
        <v>40</v>
      </c>
      <c r="E16" s="38"/>
      <c r="F16" s="36">
        <v>2</v>
      </c>
      <c r="G16" s="15"/>
      <c r="H16" s="2"/>
    </row>
    <row r="17" spans="1:8" ht="14.25" customHeight="1" x14ac:dyDescent="0.3">
      <c r="A17" s="38" t="s">
        <v>147</v>
      </c>
      <c r="B17" s="38"/>
      <c r="C17" s="38"/>
      <c r="D17" s="38">
        <v>12</v>
      </c>
      <c r="E17" s="38"/>
      <c r="F17" s="36">
        <v>0.6</v>
      </c>
      <c r="G17" s="15"/>
      <c r="H17" s="2"/>
    </row>
    <row r="18" spans="1:8" ht="14.25" customHeight="1" x14ac:dyDescent="0.3">
      <c r="A18" s="38" t="s">
        <v>148</v>
      </c>
      <c r="B18" s="38"/>
      <c r="C18" s="38"/>
      <c r="D18" s="38">
        <v>20</v>
      </c>
      <c r="E18" s="38"/>
      <c r="F18" s="36">
        <v>1</v>
      </c>
      <c r="G18" s="15"/>
      <c r="H18" s="2"/>
    </row>
    <row r="19" spans="1:8" ht="14.25" customHeight="1" x14ac:dyDescent="0.3">
      <c r="A19" s="38" t="s">
        <v>37</v>
      </c>
      <c r="B19" s="38"/>
      <c r="C19" s="38"/>
      <c r="D19" s="262">
        <v>201.8</v>
      </c>
      <c r="E19" s="38"/>
      <c r="F19" s="263">
        <v>10.09</v>
      </c>
      <c r="G19" s="284" t="s">
        <v>268</v>
      </c>
      <c r="H19" s="2"/>
    </row>
    <row r="20" spans="1:8" ht="14.25" customHeight="1" x14ac:dyDescent="0.3">
      <c r="A20" s="38" t="s">
        <v>149</v>
      </c>
      <c r="B20" s="38"/>
      <c r="C20" s="38"/>
      <c r="D20" s="38">
        <v>24</v>
      </c>
      <c r="E20" s="38"/>
      <c r="F20" s="36">
        <v>1.2</v>
      </c>
      <c r="G20" s="15"/>
      <c r="H20" s="2"/>
    </row>
    <row r="21" spans="1:8" ht="14.25" customHeight="1" x14ac:dyDescent="0.3">
      <c r="A21" s="127" t="s">
        <v>119</v>
      </c>
      <c r="B21" s="127"/>
      <c r="C21" s="127"/>
      <c r="D21" s="127"/>
      <c r="E21" s="127"/>
      <c r="F21" s="129">
        <f>SUM(F12:F20)</f>
        <v>37.89</v>
      </c>
      <c r="G21" s="15"/>
      <c r="H21" s="2"/>
    </row>
    <row r="22" spans="1:8" ht="14.4" customHeight="1" x14ac:dyDescent="0.3">
      <c r="A22" s="108"/>
      <c r="B22" s="166"/>
      <c r="C22" s="166"/>
      <c r="D22" s="166"/>
      <c r="E22" s="166"/>
      <c r="F22" s="108"/>
      <c r="G22" s="2"/>
      <c r="H22" s="2"/>
    </row>
    <row r="23" spans="1:8" ht="14.25" customHeight="1" x14ac:dyDescent="0.3">
      <c r="A23" s="167" t="s">
        <v>150</v>
      </c>
      <c r="B23" s="15"/>
      <c r="C23" s="2"/>
      <c r="D23" s="168"/>
      <c r="E23" s="169"/>
      <c r="F23" s="170">
        <f>F21+F9</f>
        <v>44.34</v>
      </c>
      <c r="G23" s="15"/>
      <c r="H23" s="2"/>
    </row>
    <row r="24" spans="1:8" ht="14.25" customHeight="1" x14ac:dyDescent="0.3">
      <c r="A24" s="166"/>
      <c r="B24" s="2"/>
      <c r="C24" s="2"/>
      <c r="D24" s="2"/>
      <c r="E24" s="2"/>
      <c r="F24" s="108"/>
      <c r="G24" s="2"/>
      <c r="H24" s="2"/>
    </row>
    <row r="25" spans="1:8" ht="14.25" customHeight="1" x14ac:dyDescent="0.3">
      <c r="A25" s="17" t="s">
        <v>151</v>
      </c>
      <c r="B25" s="2"/>
      <c r="C25" s="171">
        <v>20</v>
      </c>
      <c r="D25" s="2"/>
      <c r="E25" s="172"/>
      <c r="F25" s="173">
        <f>+F23/12</f>
        <v>3.6950000000000003</v>
      </c>
      <c r="G25" s="15" t="s">
        <v>152</v>
      </c>
      <c r="H25" s="2"/>
    </row>
    <row r="26" spans="1:8" ht="14.25" customHeight="1" x14ac:dyDescent="0.3">
      <c r="A26" s="2" t="s">
        <v>153</v>
      </c>
      <c r="B26" s="2"/>
      <c r="C26" s="174">
        <v>150000</v>
      </c>
      <c r="D26" s="2"/>
      <c r="E26" s="2"/>
      <c r="F26" s="108"/>
      <c r="G26" s="2"/>
      <c r="H26" s="2"/>
    </row>
    <row r="27" spans="1:8" ht="14.25" customHeight="1" x14ac:dyDescent="0.3">
      <c r="A27" s="2"/>
      <c r="B27" s="2"/>
      <c r="C27" s="2"/>
      <c r="D27" s="2"/>
      <c r="E27" s="172"/>
      <c r="F27" s="176">
        <f>F25*150000</f>
        <v>554250</v>
      </c>
      <c r="G27" s="15" t="s">
        <v>155</v>
      </c>
      <c r="H27" s="2"/>
    </row>
    <row r="28" spans="1:8" ht="14.25" customHeight="1" x14ac:dyDescent="0.3">
      <c r="A28" s="2"/>
      <c r="B28" s="2"/>
      <c r="C28" s="2"/>
      <c r="D28" s="2"/>
      <c r="E28" s="2"/>
      <c r="F28" s="166"/>
      <c r="G28" s="2"/>
      <c r="H28" s="2"/>
    </row>
    <row r="29" spans="1:8" ht="14.25" customHeight="1" x14ac:dyDescent="0.3">
      <c r="A29" s="2" t="s">
        <v>156</v>
      </c>
      <c r="B29" s="2"/>
      <c r="C29" s="177">
        <f>C26/(C25*12)</f>
        <v>625</v>
      </c>
      <c r="D29" s="2"/>
      <c r="E29" s="2"/>
      <c r="F29" s="2"/>
      <c r="G29" s="2"/>
      <c r="H29" s="2"/>
    </row>
  </sheetData>
  <mergeCells count="1">
    <mergeCell ref="A1:F1"/>
  </mergeCells>
  <phoneticPr fontId="38"/>
  <pageMargins left="0.7" right="0.7" top="0.75" bottom="0.75" header="0.3" footer="0.3"/>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activeCell="G20" sqref="G20"/>
    </sheetView>
  </sheetViews>
  <sheetFormatPr defaultColWidth="17.33203125" defaultRowHeight="15" customHeight="1" x14ac:dyDescent="0.25"/>
  <cols>
    <col min="1" max="1" width="43.33203125" customWidth="1"/>
    <col min="2" max="2" width="13.88671875" customWidth="1"/>
    <col min="3" max="3" width="22.88671875" customWidth="1"/>
    <col min="4" max="4" width="29.33203125" customWidth="1"/>
    <col min="5" max="5" width="18.5546875" customWidth="1"/>
    <col min="6" max="6" width="16.33203125" customWidth="1"/>
    <col min="7" max="7" width="110.109375" customWidth="1"/>
    <col min="8" max="10" width="9.109375" customWidth="1"/>
    <col min="11" max="11" width="23.5546875" customWidth="1"/>
  </cols>
  <sheetData>
    <row r="1" spans="1:11" ht="15" customHeight="1" x14ac:dyDescent="0.35">
      <c r="A1" s="312" t="s">
        <v>267</v>
      </c>
      <c r="B1" s="313"/>
      <c r="C1" s="313"/>
      <c r="D1" s="313"/>
      <c r="E1" s="313"/>
      <c r="F1" s="314"/>
      <c r="G1" s="15"/>
      <c r="H1" s="2"/>
      <c r="I1" s="2"/>
      <c r="J1" s="6"/>
      <c r="K1" s="5"/>
    </row>
    <row r="2" spans="1:11" ht="15" customHeight="1" x14ac:dyDescent="0.3">
      <c r="A2" s="29" t="s">
        <v>27</v>
      </c>
      <c r="B2" s="30" t="s">
        <v>47</v>
      </c>
      <c r="C2" s="31"/>
      <c r="D2" s="32" t="s">
        <v>50</v>
      </c>
      <c r="E2" s="32" t="s">
        <v>51</v>
      </c>
      <c r="F2" s="30" t="s">
        <v>52</v>
      </c>
      <c r="G2" s="33"/>
      <c r="H2" s="8"/>
      <c r="I2" s="2"/>
      <c r="J2" s="6"/>
      <c r="K2" s="5"/>
    </row>
    <row r="3" spans="1:11" ht="15" customHeight="1" x14ac:dyDescent="0.3">
      <c r="A3" s="34" t="s">
        <v>36</v>
      </c>
      <c r="B3" s="35" t="s">
        <v>53</v>
      </c>
      <c r="C3" s="36"/>
      <c r="D3" s="35">
        <v>100</v>
      </c>
      <c r="E3" s="37"/>
      <c r="F3" s="35">
        <v>100</v>
      </c>
      <c r="G3" s="39"/>
      <c r="H3" s="8"/>
      <c r="I3" s="2"/>
      <c r="J3" s="6"/>
      <c r="K3" s="5"/>
    </row>
    <row r="4" spans="1:11" ht="15" customHeight="1" x14ac:dyDescent="0.3">
      <c r="A4" s="34" t="s">
        <v>44</v>
      </c>
      <c r="B4" s="35" t="s">
        <v>53</v>
      </c>
      <c r="C4" s="36"/>
      <c r="D4" s="35">
        <v>100</v>
      </c>
      <c r="E4" s="37"/>
      <c r="F4" s="35">
        <v>100</v>
      </c>
      <c r="G4" s="39"/>
      <c r="H4" s="8"/>
      <c r="I4" s="2"/>
      <c r="J4" s="6"/>
      <c r="K4" s="5"/>
    </row>
    <row r="5" spans="1:11" ht="15" customHeight="1" x14ac:dyDescent="0.3">
      <c r="A5" s="34" t="s">
        <v>45</v>
      </c>
      <c r="B5" s="35" t="s">
        <v>53</v>
      </c>
      <c r="C5" s="36"/>
      <c r="D5" s="35">
        <v>2400</v>
      </c>
      <c r="E5" s="37"/>
      <c r="F5" s="35">
        <v>2400</v>
      </c>
      <c r="G5" s="39"/>
      <c r="H5" s="8"/>
      <c r="I5" s="2"/>
      <c r="J5" s="6"/>
      <c r="K5" s="5"/>
    </row>
    <row r="6" spans="1:11" ht="15" customHeight="1" x14ac:dyDescent="0.3">
      <c r="A6" s="34" t="s">
        <v>46</v>
      </c>
      <c r="B6" s="35" t="s">
        <v>53</v>
      </c>
      <c r="C6" s="59"/>
      <c r="D6" s="35">
        <v>20800</v>
      </c>
      <c r="E6" s="60"/>
      <c r="F6" s="35">
        <v>20800</v>
      </c>
      <c r="G6" s="39"/>
      <c r="H6" s="8"/>
      <c r="I6" s="2"/>
      <c r="J6" s="2"/>
      <c r="K6" s="2"/>
    </row>
    <row r="7" spans="1:11" ht="15" customHeight="1" x14ac:dyDescent="0.3">
      <c r="A7" s="34" t="s">
        <v>48</v>
      </c>
      <c r="B7" s="35" t="s">
        <v>53</v>
      </c>
      <c r="C7" s="36"/>
      <c r="D7" s="35">
        <v>0</v>
      </c>
      <c r="E7" s="37"/>
      <c r="F7" s="35">
        <v>0</v>
      </c>
      <c r="G7" s="39"/>
      <c r="H7" s="8"/>
      <c r="I7" s="2"/>
      <c r="J7" s="2"/>
      <c r="K7" s="2"/>
    </row>
    <row r="8" spans="1:11" ht="15" customHeight="1" x14ac:dyDescent="0.3">
      <c r="A8" s="34" t="s">
        <v>49</v>
      </c>
      <c r="B8" s="35" t="s">
        <v>53</v>
      </c>
      <c r="C8" s="36"/>
      <c r="D8" s="35">
        <v>100</v>
      </c>
      <c r="E8" s="37"/>
      <c r="F8" s="35">
        <v>100</v>
      </c>
      <c r="G8" s="39"/>
      <c r="H8" s="2"/>
      <c r="I8" s="2"/>
      <c r="J8" s="6"/>
      <c r="K8" s="5"/>
    </row>
    <row r="9" spans="1:11" ht="15" customHeight="1" x14ac:dyDescent="0.3">
      <c r="A9" s="61"/>
      <c r="B9" s="62"/>
      <c r="C9" s="63"/>
      <c r="D9" s="105"/>
      <c r="E9" s="106" t="s">
        <v>43</v>
      </c>
      <c r="F9" s="62">
        <f>SUM(F3:F8)</f>
        <v>23500</v>
      </c>
      <c r="G9" s="75"/>
      <c r="H9" s="2"/>
      <c r="I9" s="2"/>
      <c r="J9" s="6"/>
      <c r="K9" s="5"/>
    </row>
    <row r="10" spans="1:11" ht="15" customHeight="1" x14ac:dyDescent="0.3">
      <c r="A10" s="108"/>
      <c r="B10" s="117"/>
      <c r="C10" s="118"/>
      <c r="D10" s="120"/>
      <c r="E10" s="118"/>
      <c r="F10" s="126"/>
      <c r="G10" s="75"/>
      <c r="H10" s="9"/>
      <c r="I10" s="9"/>
      <c r="J10" s="6"/>
      <c r="K10" s="5"/>
    </row>
    <row r="11" spans="1:11" ht="15" customHeight="1" x14ac:dyDescent="0.3">
      <c r="A11" s="29" t="s">
        <v>77</v>
      </c>
      <c r="B11" s="30"/>
      <c r="C11" s="31"/>
      <c r="D11" s="137"/>
      <c r="E11" s="31"/>
      <c r="F11" s="30" t="s">
        <v>52</v>
      </c>
      <c r="G11" s="33"/>
      <c r="H11" s="2"/>
      <c r="I11" s="2"/>
      <c r="J11" s="2"/>
      <c r="K11" s="2"/>
    </row>
    <row r="12" spans="1:11" ht="15" customHeight="1" x14ac:dyDescent="0.3">
      <c r="A12" s="38" t="s">
        <v>79</v>
      </c>
      <c r="B12" s="35" t="s">
        <v>53</v>
      </c>
      <c r="C12" s="36"/>
      <c r="D12" s="35">
        <f>'2016 MARCOM Budget'!J4</f>
        <v>48000</v>
      </c>
      <c r="E12" s="36"/>
      <c r="F12" s="35">
        <f t="shared" ref="F12:F17" si="0">+D12</f>
        <v>48000</v>
      </c>
      <c r="G12" s="15" t="s">
        <v>260</v>
      </c>
      <c r="H12" s="2"/>
      <c r="I12" s="2"/>
      <c r="J12" s="145"/>
      <c r="K12" s="145"/>
    </row>
    <row r="13" spans="1:11" ht="15" customHeight="1" x14ac:dyDescent="0.3">
      <c r="A13" s="38" t="s">
        <v>80</v>
      </c>
      <c r="B13" s="35" t="s">
        <v>53</v>
      </c>
      <c r="C13" s="36"/>
      <c r="D13" s="35">
        <f>'2016 MARCOM Budget'!J7</f>
        <v>750</v>
      </c>
      <c r="E13" s="36"/>
      <c r="F13" s="35">
        <f t="shared" si="0"/>
        <v>750</v>
      </c>
      <c r="G13" s="15"/>
      <c r="H13" s="2"/>
      <c r="I13" s="2"/>
      <c r="J13" s="145"/>
      <c r="K13" s="145"/>
    </row>
    <row r="14" spans="1:11" ht="15" customHeight="1" x14ac:dyDescent="0.3">
      <c r="A14" s="147" t="s">
        <v>81</v>
      </c>
      <c r="B14" s="35" t="s">
        <v>53</v>
      </c>
      <c r="C14" s="36"/>
      <c r="D14" s="35">
        <f>'2016 MARCOM Budget'!J12</f>
        <v>2000</v>
      </c>
      <c r="E14" s="36"/>
      <c r="F14" s="35">
        <f t="shared" si="0"/>
        <v>2000</v>
      </c>
      <c r="G14" s="284" t="s">
        <v>260</v>
      </c>
      <c r="H14" s="2"/>
      <c r="I14" s="2"/>
      <c r="J14" s="6"/>
      <c r="K14" s="5"/>
    </row>
    <row r="15" spans="1:11" ht="15" customHeight="1" x14ac:dyDescent="0.3">
      <c r="A15" s="38" t="s">
        <v>93</v>
      </c>
      <c r="B15" s="35" t="s">
        <v>53</v>
      </c>
      <c r="C15" s="36"/>
      <c r="D15" s="261">
        <f>'2016 MARCOM Budget'!H14</f>
        <v>31000</v>
      </c>
      <c r="E15" s="36"/>
      <c r="F15" s="35">
        <f t="shared" si="0"/>
        <v>31000</v>
      </c>
      <c r="G15" s="284" t="s">
        <v>260</v>
      </c>
      <c r="H15" s="2"/>
      <c r="I15" s="2"/>
      <c r="J15" s="145"/>
      <c r="K15" s="145"/>
    </row>
    <row r="16" spans="1:11" ht="15" customHeight="1" x14ac:dyDescent="0.3">
      <c r="A16" s="38" t="s">
        <v>95</v>
      </c>
      <c r="B16" s="35" t="s">
        <v>53</v>
      </c>
      <c r="C16" s="36"/>
      <c r="D16" s="35">
        <f>'2016 MARCOM Budget'!H19</f>
        <v>3050</v>
      </c>
      <c r="E16" s="36"/>
      <c r="F16" s="35">
        <f t="shared" si="0"/>
        <v>3050</v>
      </c>
      <c r="G16" s="15"/>
      <c r="H16" s="2"/>
      <c r="I16" s="2"/>
      <c r="J16" s="145"/>
      <c r="K16" s="145"/>
    </row>
    <row r="17" spans="1:11" ht="15" customHeight="1" x14ac:dyDescent="0.3">
      <c r="A17" s="38" t="s">
        <v>96</v>
      </c>
      <c r="B17" s="35" t="s">
        <v>53</v>
      </c>
      <c r="C17" s="36"/>
      <c r="D17" s="35">
        <f>'2016 MARCOM Budget'!H24</f>
        <v>0</v>
      </c>
      <c r="E17" s="36"/>
      <c r="F17" s="35">
        <f t="shared" si="0"/>
        <v>0</v>
      </c>
      <c r="G17" s="15"/>
      <c r="H17" s="2"/>
      <c r="I17" s="2"/>
      <c r="J17" s="145"/>
      <c r="K17" s="145"/>
    </row>
    <row r="18" spans="1:11" ht="15" customHeight="1" x14ac:dyDescent="0.3">
      <c r="A18" s="152"/>
      <c r="B18" s="162"/>
      <c r="C18" s="36"/>
      <c r="D18" s="35"/>
      <c r="E18" s="36"/>
      <c r="F18" s="162"/>
      <c r="G18" s="15"/>
      <c r="H18" s="2"/>
      <c r="I18" s="2"/>
      <c r="J18" s="2"/>
      <c r="K18" s="2"/>
    </row>
    <row r="19" spans="1:11" ht="15" customHeight="1" x14ac:dyDescent="0.3">
      <c r="A19" s="178"/>
      <c r="B19" s="179"/>
      <c r="C19" s="180"/>
      <c r="D19" s="181"/>
      <c r="E19" s="106" t="s">
        <v>43</v>
      </c>
      <c r="F19" s="62">
        <f>SUM(F12:F18)</f>
        <v>84800</v>
      </c>
      <c r="G19" s="15"/>
      <c r="H19" s="2"/>
      <c r="I19" s="2"/>
      <c r="J19" s="6"/>
      <c r="K19" s="5"/>
    </row>
    <row r="20" spans="1:11" ht="14.25" customHeight="1" x14ac:dyDescent="0.3">
      <c r="A20" s="182"/>
      <c r="B20" s="117"/>
      <c r="C20" s="118"/>
      <c r="D20" s="120"/>
      <c r="E20" s="118"/>
      <c r="F20" s="117"/>
      <c r="G20" s="2"/>
      <c r="H20" s="2"/>
      <c r="I20" s="2"/>
      <c r="J20" s="6"/>
      <c r="K20" s="5"/>
    </row>
    <row r="21" spans="1:11" ht="14.25" customHeight="1" x14ac:dyDescent="0.3">
      <c r="A21" s="29" t="s">
        <v>68</v>
      </c>
      <c r="B21" s="62"/>
      <c r="C21" s="31"/>
      <c r="D21" s="137"/>
      <c r="E21" s="189"/>
      <c r="F21" s="189"/>
      <c r="G21" s="75"/>
      <c r="H21" s="2"/>
      <c r="I21" s="2"/>
      <c r="J21" s="2"/>
      <c r="K21" s="2"/>
    </row>
    <row r="22" spans="1:11" ht="14.25" customHeight="1" x14ac:dyDescent="0.3">
      <c r="A22" s="281" t="s">
        <v>251</v>
      </c>
      <c r="B22" s="193"/>
      <c r="C22" s="36"/>
      <c r="D22" s="261">
        <v>1500</v>
      </c>
      <c r="E22" s="194"/>
      <c r="F22" s="193">
        <v>1500</v>
      </c>
      <c r="G22" s="286" t="s">
        <v>260</v>
      </c>
      <c r="H22" s="2"/>
      <c r="I22" s="2"/>
      <c r="J22" s="2"/>
      <c r="K22" s="2"/>
    </row>
    <row r="23" spans="1:11" ht="14.25" customHeight="1" x14ac:dyDescent="0.3">
      <c r="A23" s="29" t="s">
        <v>163</v>
      </c>
      <c r="B23" s="30"/>
      <c r="C23" s="31" t="s">
        <v>164</v>
      </c>
      <c r="D23" s="137" t="s">
        <v>165</v>
      </c>
      <c r="E23" s="31" t="s">
        <v>166</v>
      </c>
      <c r="F23" s="30" t="s">
        <v>52</v>
      </c>
      <c r="G23" s="15"/>
      <c r="H23" s="2"/>
      <c r="I23" s="2"/>
      <c r="J23" s="2"/>
      <c r="K23" s="2"/>
    </row>
    <row r="24" spans="1:11" ht="14.25" customHeight="1" x14ac:dyDescent="0.3">
      <c r="A24" s="38" t="s">
        <v>167</v>
      </c>
      <c r="B24" s="35" t="s">
        <v>53</v>
      </c>
      <c r="C24" s="197">
        <v>2000</v>
      </c>
      <c r="D24" s="198">
        <v>350</v>
      </c>
      <c r="E24" s="199">
        <v>20</v>
      </c>
      <c r="F24" s="198">
        <f>(C24*4)+(D24*E24)</f>
        <v>15000</v>
      </c>
      <c r="G24" s="315"/>
      <c r="H24" s="294"/>
      <c r="I24" s="294"/>
      <c r="J24" s="294"/>
      <c r="K24" s="294"/>
    </row>
    <row r="25" spans="1:11" ht="14.25" customHeight="1" x14ac:dyDescent="0.3">
      <c r="A25" s="38" t="s">
        <v>168</v>
      </c>
      <c r="B25" s="35" t="s">
        <v>53</v>
      </c>
      <c r="C25" s="197">
        <v>500</v>
      </c>
      <c r="D25" s="198">
        <v>350</v>
      </c>
      <c r="E25" s="199">
        <v>10</v>
      </c>
      <c r="F25" s="198">
        <f>(C25*2)+(D25*E25)</f>
        <v>4500</v>
      </c>
      <c r="G25" s="15"/>
      <c r="H25" s="2"/>
      <c r="I25" s="2"/>
      <c r="J25" s="2"/>
      <c r="K25" s="2"/>
    </row>
    <row r="26" spans="1:11" ht="14.25" customHeight="1" x14ac:dyDescent="0.3">
      <c r="A26" s="38" t="s">
        <v>169</v>
      </c>
      <c r="B26" s="35" t="s">
        <v>53</v>
      </c>
      <c r="C26" s="197">
        <v>1500</v>
      </c>
      <c r="D26" s="198">
        <v>350</v>
      </c>
      <c r="E26" s="199">
        <v>2</v>
      </c>
      <c r="F26" s="198">
        <f>(C26*1)+(D26*E26)</f>
        <v>2200</v>
      </c>
      <c r="G26" s="15"/>
      <c r="H26" s="2"/>
      <c r="I26" s="2"/>
      <c r="J26" s="2"/>
      <c r="K26" s="2"/>
    </row>
    <row r="27" spans="1:11" ht="14.25" customHeight="1" x14ac:dyDescent="0.3">
      <c r="A27" s="61"/>
      <c r="B27" s="62"/>
      <c r="C27" s="31"/>
      <c r="D27" s="137"/>
      <c r="E27" s="106" t="s">
        <v>43</v>
      </c>
      <c r="F27" s="200">
        <f>(SUM(F24:F25)*4)+(F26)</f>
        <v>80200</v>
      </c>
      <c r="G27" s="15"/>
      <c r="H27" s="2"/>
      <c r="I27" s="2"/>
      <c r="J27" s="2"/>
      <c r="K27" s="2"/>
    </row>
    <row r="28" spans="1:11" ht="14.25" customHeight="1" x14ac:dyDescent="0.3">
      <c r="A28" s="166"/>
      <c r="B28" s="201"/>
      <c r="C28" s="202"/>
      <c r="D28" s="203"/>
      <c r="E28" s="204"/>
      <c r="F28" s="205"/>
      <c r="G28" s="9"/>
      <c r="H28" s="2"/>
      <c r="I28" s="2"/>
      <c r="J28" s="2"/>
      <c r="K28" s="2"/>
    </row>
    <row r="29" spans="1:11" ht="14.25" customHeight="1" x14ac:dyDescent="0.3">
      <c r="A29" s="72"/>
      <c r="B29" s="2"/>
      <c r="C29" s="74"/>
      <c r="D29" s="206"/>
      <c r="E29" s="207" t="s">
        <v>170</v>
      </c>
      <c r="F29" s="208">
        <f>((F9+F19)+F22)+F27</f>
        <v>190000</v>
      </c>
      <c r="G29" s="209"/>
      <c r="H29" s="9"/>
      <c r="I29" s="2"/>
      <c r="J29" s="6"/>
      <c r="K29" s="5"/>
    </row>
    <row r="30" spans="1:11" ht="14.25" customHeight="1" x14ac:dyDescent="0.3">
      <c r="A30" s="2"/>
      <c r="B30" s="2"/>
      <c r="C30" s="74"/>
      <c r="D30" s="210"/>
      <c r="E30" s="211"/>
      <c r="F30" s="212"/>
      <c r="G30" s="12"/>
      <c r="H30" s="2"/>
      <c r="I30" s="2"/>
      <c r="J30" s="2"/>
      <c r="K30" s="2"/>
    </row>
  </sheetData>
  <mergeCells count="2">
    <mergeCell ref="A1:F1"/>
    <mergeCell ref="G24:K24"/>
  </mergeCells>
  <phoneticPr fontId="38"/>
  <pageMargins left="0.70866141732283472" right="0.70866141732283472" top="0.74803149606299213" bottom="0.74803149606299213" header="0.31496062992125984" footer="0.3149606299212598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9"/>
  <sheetViews>
    <sheetView topLeftCell="A5" workbookViewId="0">
      <selection activeCell="I14" sqref="I14"/>
    </sheetView>
  </sheetViews>
  <sheetFormatPr defaultColWidth="17.33203125" defaultRowHeight="15" customHeight="1" x14ac:dyDescent="0.25"/>
  <cols>
    <col min="1" max="2" width="6" customWidth="1"/>
    <col min="3" max="3" width="28.33203125" customWidth="1"/>
    <col min="4" max="4" width="12.88671875" customWidth="1"/>
    <col min="5" max="5" width="11.44140625" customWidth="1"/>
    <col min="6" max="7" width="9.109375" customWidth="1"/>
    <col min="8" max="8" width="17.5546875" customWidth="1"/>
    <col min="9" max="9" width="11.88671875" customWidth="1"/>
    <col min="10" max="10" width="14.6640625" customWidth="1"/>
    <col min="11" max="11" width="13.6640625" customWidth="1"/>
    <col min="12" max="12" width="15.33203125" customWidth="1"/>
    <col min="13" max="13" width="113.5546875" customWidth="1"/>
    <col min="14" max="21" width="6.44140625" customWidth="1"/>
  </cols>
  <sheetData>
    <row r="1" spans="1:21" ht="12.75" customHeight="1" x14ac:dyDescent="0.25">
      <c r="A1" s="316">
        <v>2016</v>
      </c>
      <c r="B1" s="317"/>
      <c r="C1" s="23" t="s">
        <v>37</v>
      </c>
      <c r="D1" s="25" t="s">
        <v>39</v>
      </c>
      <c r="E1" s="25" t="s">
        <v>40</v>
      </c>
      <c r="F1" s="25" t="s">
        <v>41</v>
      </c>
      <c r="G1" s="26" t="s">
        <v>42</v>
      </c>
      <c r="H1" s="41" t="s">
        <v>43</v>
      </c>
      <c r="I1" s="43" t="s">
        <v>55</v>
      </c>
      <c r="J1" s="51" t="s">
        <v>57</v>
      </c>
      <c r="K1" s="52" t="s">
        <v>62</v>
      </c>
      <c r="L1" s="53" t="s">
        <v>64</v>
      </c>
      <c r="M1" s="25" t="s">
        <v>65</v>
      </c>
      <c r="N1" s="54"/>
      <c r="O1" s="54"/>
      <c r="P1" s="54"/>
      <c r="Q1" s="55"/>
      <c r="R1" s="56"/>
      <c r="S1" s="5"/>
      <c r="T1" s="6"/>
      <c r="U1" s="6"/>
    </row>
    <row r="2" spans="1:21" ht="12.75" customHeight="1" x14ac:dyDescent="0.25">
      <c r="A2" s="57"/>
      <c r="B2" s="58"/>
      <c r="C2" s="57"/>
      <c r="D2" s="57"/>
      <c r="E2" s="57"/>
      <c r="F2" s="64"/>
      <c r="G2" s="65"/>
      <c r="H2" s="66"/>
      <c r="I2" s="67"/>
      <c r="J2" s="83"/>
      <c r="K2" s="67"/>
      <c r="L2" s="85"/>
      <c r="M2" s="87"/>
      <c r="N2" s="89"/>
      <c r="O2" s="89"/>
      <c r="P2" s="89"/>
      <c r="Q2" s="90"/>
      <c r="R2" s="89"/>
      <c r="S2" s="5"/>
      <c r="T2" s="6"/>
      <c r="U2" s="6"/>
    </row>
    <row r="3" spans="1:21" ht="12.75" customHeight="1" x14ac:dyDescent="0.25">
      <c r="A3" s="89"/>
      <c r="B3" s="92">
        <v>1</v>
      </c>
      <c r="C3" s="93" t="s">
        <v>79</v>
      </c>
      <c r="D3" s="95"/>
      <c r="E3" s="95"/>
      <c r="F3" s="90"/>
      <c r="G3" s="96"/>
      <c r="H3" s="258">
        <v>48000</v>
      </c>
      <c r="I3" s="100">
        <v>3</v>
      </c>
      <c r="J3" s="102"/>
      <c r="K3" s="100"/>
      <c r="L3" s="103"/>
      <c r="M3" s="104"/>
      <c r="N3" s="89"/>
      <c r="O3" s="89"/>
      <c r="P3" s="89"/>
      <c r="Q3" s="90"/>
      <c r="R3" s="89"/>
      <c r="S3" s="5"/>
      <c r="T3" s="6"/>
      <c r="U3" s="6"/>
    </row>
    <row r="4" spans="1:21" ht="12.75" customHeight="1" x14ac:dyDescent="0.25">
      <c r="A4" s="89"/>
      <c r="B4" s="92"/>
      <c r="C4" s="89" t="s">
        <v>79</v>
      </c>
      <c r="D4" s="95"/>
      <c r="E4" s="95">
        <v>4000</v>
      </c>
      <c r="F4" s="90">
        <v>0.25</v>
      </c>
      <c r="G4" s="96">
        <v>12</v>
      </c>
      <c r="H4" s="98"/>
      <c r="I4" s="100"/>
      <c r="J4" s="102">
        <v>48000</v>
      </c>
      <c r="K4" s="100">
        <v>3</v>
      </c>
      <c r="L4" s="103">
        <v>37500</v>
      </c>
      <c r="M4" s="104" t="s">
        <v>82</v>
      </c>
      <c r="N4" s="89"/>
      <c r="O4" s="89"/>
      <c r="P4" s="89"/>
      <c r="Q4" s="90"/>
      <c r="R4" s="89"/>
      <c r="S4" s="5"/>
      <c r="T4" s="6"/>
      <c r="U4" s="6"/>
    </row>
    <row r="5" spans="1:21" ht="12.75" customHeight="1" x14ac:dyDescent="0.25">
      <c r="A5" s="89"/>
      <c r="B5" s="92"/>
      <c r="C5" s="89"/>
      <c r="D5" s="95"/>
      <c r="E5" s="95"/>
      <c r="F5" s="90"/>
      <c r="G5" s="96"/>
      <c r="H5" s="98"/>
      <c r="I5" s="100"/>
      <c r="J5" s="102"/>
      <c r="K5" s="100"/>
      <c r="L5" s="103"/>
      <c r="M5" s="104"/>
      <c r="N5" s="89"/>
      <c r="O5" s="89"/>
      <c r="P5" s="89"/>
      <c r="Q5" s="90"/>
      <c r="R5" s="89"/>
      <c r="S5" s="5"/>
      <c r="T5" s="6"/>
      <c r="U5" s="6"/>
    </row>
    <row r="6" spans="1:21" ht="12.75" customHeight="1" x14ac:dyDescent="0.25">
      <c r="A6" s="89"/>
      <c r="B6" s="92">
        <v>2</v>
      </c>
      <c r="C6" s="93" t="s">
        <v>80</v>
      </c>
      <c r="D6" s="95"/>
      <c r="E6" s="95"/>
      <c r="F6" s="90"/>
      <c r="G6" s="96"/>
      <c r="H6" s="98">
        <v>750</v>
      </c>
      <c r="I6" s="100">
        <v>0.25</v>
      </c>
      <c r="J6" s="102"/>
      <c r="K6" s="100"/>
      <c r="L6" s="103"/>
      <c r="M6" s="104"/>
      <c r="N6" s="89"/>
      <c r="O6" s="89"/>
      <c r="P6" s="89"/>
      <c r="Q6" s="90"/>
      <c r="R6" s="89"/>
      <c r="S6" s="5"/>
      <c r="T6" s="6"/>
      <c r="U6" s="6"/>
    </row>
    <row r="7" spans="1:21" ht="12.75" customHeight="1" x14ac:dyDescent="0.25">
      <c r="A7" s="89"/>
      <c r="B7" s="92"/>
      <c r="C7" s="89" t="s">
        <v>84</v>
      </c>
      <c r="D7" s="95">
        <v>3000</v>
      </c>
      <c r="E7" s="95"/>
      <c r="F7" s="90">
        <v>0.1</v>
      </c>
      <c r="G7" s="96">
        <v>1</v>
      </c>
      <c r="H7" s="98"/>
      <c r="I7" s="100"/>
      <c r="J7" s="102">
        <v>750</v>
      </c>
      <c r="K7" s="100">
        <v>0.25</v>
      </c>
      <c r="L7" s="103">
        <v>3125</v>
      </c>
      <c r="M7" s="104" t="s">
        <v>85</v>
      </c>
      <c r="N7" s="89"/>
      <c r="O7" s="89"/>
      <c r="P7" s="89"/>
      <c r="Q7" s="90"/>
      <c r="R7" s="89"/>
      <c r="S7" s="5"/>
      <c r="T7" s="6"/>
      <c r="U7" s="6"/>
    </row>
    <row r="8" spans="1:21" ht="12.75" customHeight="1" x14ac:dyDescent="0.25">
      <c r="A8" s="89"/>
      <c r="B8" s="92"/>
      <c r="C8" s="89"/>
      <c r="D8" s="95"/>
      <c r="E8" s="95"/>
      <c r="F8" s="90"/>
      <c r="G8" s="96"/>
      <c r="H8" s="98"/>
      <c r="I8" s="100"/>
      <c r="J8" s="102"/>
      <c r="K8" s="100"/>
      <c r="L8" s="103"/>
      <c r="M8" s="104"/>
      <c r="N8" s="89"/>
      <c r="O8" s="89"/>
      <c r="P8" s="89"/>
      <c r="Q8" s="90"/>
      <c r="R8" s="89"/>
      <c r="S8" s="5"/>
      <c r="T8" s="6"/>
      <c r="U8" s="6"/>
    </row>
    <row r="9" spans="1:21" ht="12.75" customHeight="1" x14ac:dyDescent="0.25">
      <c r="A9" s="89"/>
      <c r="B9" s="92">
        <v>3</v>
      </c>
      <c r="C9" s="93" t="s">
        <v>81</v>
      </c>
      <c r="D9" s="95"/>
      <c r="E9" s="95"/>
      <c r="F9" s="90"/>
      <c r="G9" s="96"/>
      <c r="H9" s="98">
        <v>2000</v>
      </c>
      <c r="I9" s="100">
        <v>1.4</v>
      </c>
      <c r="J9" s="102"/>
      <c r="K9" s="100"/>
      <c r="L9" s="103"/>
      <c r="M9" s="104"/>
      <c r="N9" s="89"/>
      <c r="O9" s="89"/>
      <c r="P9" s="89"/>
      <c r="Q9" s="90"/>
      <c r="R9" s="89"/>
      <c r="S9" s="5"/>
      <c r="T9" s="6"/>
      <c r="U9" s="6"/>
    </row>
    <row r="10" spans="1:21" ht="12.75" customHeight="1" x14ac:dyDescent="0.25">
      <c r="A10" s="89"/>
      <c r="B10" s="92"/>
      <c r="C10" s="89" t="s">
        <v>87</v>
      </c>
      <c r="D10" s="95"/>
      <c r="E10" s="95"/>
      <c r="F10" s="90">
        <v>0.05</v>
      </c>
      <c r="G10" s="96">
        <v>12</v>
      </c>
      <c r="H10" s="98"/>
      <c r="I10" s="100"/>
      <c r="J10" s="102">
        <v>0</v>
      </c>
      <c r="K10" s="100">
        <v>1</v>
      </c>
      <c r="L10" s="103">
        <v>12500</v>
      </c>
      <c r="M10" s="104" t="s">
        <v>88</v>
      </c>
      <c r="N10" s="89"/>
      <c r="O10" s="89"/>
      <c r="P10" s="89"/>
      <c r="Q10" s="90"/>
      <c r="R10" s="89"/>
      <c r="S10" s="5"/>
      <c r="T10" s="6"/>
      <c r="U10" s="6"/>
    </row>
    <row r="11" spans="1:21" ht="12.75" customHeight="1" x14ac:dyDescent="0.25">
      <c r="A11" s="89"/>
      <c r="B11" s="92"/>
      <c r="C11" s="89" t="s">
        <v>89</v>
      </c>
      <c r="D11" s="95"/>
      <c r="E11" s="95"/>
      <c r="F11" s="90">
        <v>0.1</v>
      </c>
      <c r="G11" s="96">
        <v>4</v>
      </c>
      <c r="H11" s="98"/>
      <c r="I11" s="100"/>
      <c r="J11" s="102">
        <v>0</v>
      </c>
      <c r="K11" s="100">
        <v>0.4</v>
      </c>
      <c r="L11" s="103">
        <v>5000</v>
      </c>
      <c r="M11" s="104" t="s">
        <v>90</v>
      </c>
      <c r="N11" s="89"/>
      <c r="O11" s="89"/>
      <c r="P11" s="89"/>
      <c r="Q11" s="90"/>
      <c r="R11" s="89"/>
      <c r="S11" s="5"/>
      <c r="T11" s="6"/>
      <c r="U11" s="6"/>
    </row>
    <row r="12" spans="1:21" ht="12.75" customHeight="1" x14ac:dyDescent="0.25">
      <c r="A12" s="89"/>
      <c r="B12" s="92"/>
      <c r="C12" s="89" t="s">
        <v>91</v>
      </c>
      <c r="D12" s="95">
        <v>2000</v>
      </c>
      <c r="E12" s="95"/>
      <c r="F12" s="90">
        <v>0</v>
      </c>
      <c r="G12" s="96">
        <v>1</v>
      </c>
      <c r="H12" s="98"/>
      <c r="I12" s="100"/>
      <c r="J12" s="102">
        <v>2000</v>
      </c>
      <c r="K12" s="100">
        <v>0</v>
      </c>
      <c r="L12" s="103"/>
      <c r="M12" s="104"/>
      <c r="N12" s="89"/>
      <c r="O12" s="89"/>
      <c r="P12" s="89"/>
      <c r="Q12" s="90"/>
      <c r="R12" s="89"/>
      <c r="S12" s="5"/>
      <c r="T12" s="6"/>
      <c r="U12" s="6"/>
    </row>
    <row r="13" spans="1:21" ht="12.75" customHeight="1" x14ac:dyDescent="0.25">
      <c r="A13" s="89"/>
      <c r="B13" s="92"/>
      <c r="C13" s="89"/>
      <c r="D13" s="95"/>
      <c r="E13" s="95"/>
      <c r="F13" s="90"/>
      <c r="G13" s="96"/>
      <c r="H13" s="98"/>
      <c r="I13" s="100"/>
      <c r="J13" s="102"/>
      <c r="K13" s="100"/>
      <c r="L13" s="103"/>
      <c r="M13" s="104"/>
      <c r="N13" s="89"/>
      <c r="O13" s="89"/>
      <c r="P13" s="89"/>
      <c r="Q13" s="90"/>
      <c r="R13" s="89"/>
      <c r="S13" s="5"/>
      <c r="T13" s="6"/>
      <c r="U13" s="6"/>
    </row>
    <row r="14" spans="1:21" ht="12.75" customHeight="1" x14ac:dyDescent="0.25">
      <c r="A14" s="89"/>
      <c r="B14" s="92">
        <v>4</v>
      </c>
      <c r="C14" s="93" t="s">
        <v>93</v>
      </c>
      <c r="D14" s="95"/>
      <c r="E14" s="95"/>
      <c r="F14" s="90"/>
      <c r="G14" s="96"/>
      <c r="H14" s="253">
        <v>31000</v>
      </c>
      <c r="I14" s="254">
        <v>1.91</v>
      </c>
      <c r="J14" s="102"/>
      <c r="K14" s="100"/>
      <c r="L14" s="103"/>
      <c r="M14" s="257" t="s">
        <v>247</v>
      </c>
      <c r="N14" s="89"/>
      <c r="O14" s="89"/>
      <c r="P14" s="89"/>
      <c r="Q14" s="90"/>
      <c r="R14" s="89"/>
      <c r="S14" s="5"/>
      <c r="T14" s="6"/>
      <c r="U14" s="6"/>
    </row>
    <row r="15" spans="1:21" ht="12.75" customHeight="1" x14ac:dyDescent="0.25">
      <c r="A15" s="89"/>
      <c r="B15" s="92"/>
      <c r="C15" s="89" t="s">
        <v>94</v>
      </c>
      <c r="D15" s="95"/>
      <c r="E15" s="95">
        <v>2000</v>
      </c>
      <c r="F15" s="90">
        <v>0.12</v>
      </c>
      <c r="G15" s="107">
        <v>2</v>
      </c>
      <c r="H15" s="98"/>
      <c r="I15" s="100"/>
      <c r="J15" s="256">
        <v>0</v>
      </c>
      <c r="K15" s="100"/>
      <c r="L15" s="103">
        <v>0</v>
      </c>
      <c r="M15" s="104" t="s">
        <v>97</v>
      </c>
      <c r="N15" s="89"/>
      <c r="O15" s="89"/>
      <c r="P15" s="89"/>
      <c r="Q15" s="90"/>
      <c r="R15" s="89"/>
      <c r="S15" s="5"/>
      <c r="T15" s="6"/>
      <c r="U15" s="6"/>
    </row>
    <row r="16" spans="1:21" ht="12.75" customHeight="1" x14ac:dyDescent="0.25">
      <c r="A16" s="89"/>
      <c r="B16" s="92"/>
      <c r="C16" s="89" t="s">
        <v>98</v>
      </c>
      <c r="D16" s="95">
        <v>2000</v>
      </c>
      <c r="E16" s="95">
        <v>500</v>
      </c>
      <c r="F16" s="90">
        <v>0.25</v>
      </c>
      <c r="G16" s="107">
        <v>1</v>
      </c>
      <c r="H16" s="98"/>
      <c r="I16" s="100"/>
      <c r="J16" s="256">
        <v>28500</v>
      </c>
      <c r="K16" s="259">
        <v>1.81</v>
      </c>
      <c r="L16" s="260">
        <v>22625</v>
      </c>
      <c r="M16" s="104" t="s">
        <v>99</v>
      </c>
      <c r="N16" s="89"/>
      <c r="O16" s="89"/>
      <c r="P16" s="89"/>
      <c r="Q16" s="90"/>
      <c r="R16" s="89"/>
      <c r="S16" s="5"/>
      <c r="T16" s="6"/>
      <c r="U16" s="6"/>
    </row>
    <row r="17" spans="1:21" ht="12.75" customHeight="1" x14ac:dyDescent="0.25">
      <c r="A17" s="89"/>
      <c r="B17" s="92"/>
      <c r="C17" s="89" t="s">
        <v>100</v>
      </c>
      <c r="D17" s="95"/>
      <c r="E17" s="95">
        <v>2500</v>
      </c>
      <c r="F17" s="90">
        <v>0.1</v>
      </c>
      <c r="G17" s="107">
        <v>1</v>
      </c>
      <c r="H17" s="98"/>
      <c r="I17" s="100"/>
      <c r="J17" s="102">
        <v>2500</v>
      </c>
      <c r="K17" s="100">
        <v>0.1</v>
      </c>
      <c r="L17" s="103">
        <v>1250</v>
      </c>
      <c r="M17" s="104" t="s">
        <v>101</v>
      </c>
      <c r="N17" s="89"/>
      <c r="O17" s="89"/>
      <c r="P17" s="89"/>
      <c r="Q17" s="90"/>
      <c r="R17" s="89"/>
      <c r="S17" s="5"/>
      <c r="T17" s="6"/>
      <c r="U17" s="6"/>
    </row>
    <row r="18" spans="1:21" ht="12.75" customHeight="1" x14ac:dyDescent="0.25">
      <c r="A18" s="89"/>
      <c r="B18" s="92"/>
      <c r="C18" s="89"/>
      <c r="D18" s="95"/>
      <c r="E18" s="95"/>
      <c r="F18" s="90"/>
      <c r="G18" s="107"/>
      <c r="H18" s="98"/>
      <c r="I18" s="100"/>
      <c r="J18" s="102"/>
      <c r="K18" s="100"/>
      <c r="L18" s="103"/>
      <c r="M18" s="104"/>
      <c r="N18" s="89"/>
      <c r="O18" s="89"/>
      <c r="P18" s="89"/>
      <c r="Q18" s="90"/>
      <c r="R18" s="89"/>
      <c r="S18" s="5"/>
      <c r="T18" s="6"/>
      <c r="U18" s="6"/>
    </row>
    <row r="19" spans="1:21" ht="12.75" customHeight="1" x14ac:dyDescent="0.25">
      <c r="A19" s="89"/>
      <c r="B19" s="92">
        <v>5</v>
      </c>
      <c r="C19" s="93" t="s">
        <v>95</v>
      </c>
      <c r="D19" s="95"/>
      <c r="E19" s="95"/>
      <c r="F19" s="90"/>
      <c r="G19" s="107"/>
      <c r="H19" s="98">
        <v>3050</v>
      </c>
      <c r="I19" s="255">
        <v>0.93</v>
      </c>
      <c r="J19" s="102"/>
      <c r="K19" s="100"/>
      <c r="L19" s="103"/>
      <c r="M19" s="104"/>
      <c r="N19" s="89"/>
      <c r="O19" s="89"/>
      <c r="P19" s="89"/>
      <c r="Q19" s="90"/>
      <c r="R19" s="89"/>
      <c r="S19" s="5"/>
      <c r="T19" s="6"/>
      <c r="U19" s="6"/>
    </row>
    <row r="20" spans="1:21" ht="12.75" customHeight="1" x14ac:dyDescent="0.25">
      <c r="A20" s="89"/>
      <c r="B20" s="92"/>
      <c r="C20" s="89" t="s">
        <v>102</v>
      </c>
      <c r="D20" s="95">
        <v>50</v>
      </c>
      <c r="E20" s="95"/>
      <c r="F20" s="90">
        <v>0.05</v>
      </c>
      <c r="G20" s="107">
        <v>5</v>
      </c>
      <c r="H20" s="98"/>
      <c r="I20" s="100"/>
      <c r="J20" s="102">
        <v>250</v>
      </c>
      <c r="K20" s="255">
        <v>0.1</v>
      </c>
      <c r="L20" s="103">
        <v>2500</v>
      </c>
      <c r="M20" s="104" t="s">
        <v>103</v>
      </c>
      <c r="N20" s="89"/>
      <c r="O20" s="89"/>
      <c r="P20" s="89"/>
      <c r="Q20" s="90"/>
      <c r="R20" s="89"/>
      <c r="S20" s="5"/>
      <c r="T20" s="6"/>
      <c r="U20" s="6"/>
    </row>
    <row r="21" spans="1:21" ht="12.75" customHeight="1" x14ac:dyDescent="0.25">
      <c r="A21" s="89"/>
      <c r="B21" s="92"/>
      <c r="C21" s="89" t="s">
        <v>95</v>
      </c>
      <c r="D21" s="95">
        <v>500</v>
      </c>
      <c r="E21" s="95"/>
      <c r="F21" s="90">
        <v>0.1</v>
      </c>
      <c r="G21" s="107">
        <v>1</v>
      </c>
      <c r="H21" s="98"/>
      <c r="I21" s="100"/>
      <c r="J21" s="102">
        <v>1800</v>
      </c>
      <c r="K21" s="255">
        <v>0.33</v>
      </c>
      <c r="L21" s="103">
        <v>8250</v>
      </c>
      <c r="M21" s="104" t="s">
        <v>104</v>
      </c>
      <c r="N21" s="89"/>
      <c r="O21" s="89"/>
      <c r="P21" s="89"/>
      <c r="Q21" s="90"/>
      <c r="R21" s="89"/>
      <c r="S21" s="5"/>
      <c r="T21" s="6"/>
      <c r="U21" s="6"/>
    </row>
    <row r="22" spans="1:21" ht="12.75" customHeight="1" x14ac:dyDescent="0.25">
      <c r="A22" s="89"/>
      <c r="B22" s="92"/>
      <c r="C22" s="89" t="s">
        <v>105</v>
      </c>
      <c r="D22" s="95">
        <v>1000</v>
      </c>
      <c r="E22" s="95"/>
      <c r="F22" s="90">
        <v>0.5</v>
      </c>
      <c r="G22" s="107">
        <v>1</v>
      </c>
      <c r="H22" s="98"/>
      <c r="I22" s="100"/>
      <c r="J22" s="102">
        <v>1000</v>
      </c>
      <c r="K22" s="255">
        <v>0.5</v>
      </c>
      <c r="L22" s="103">
        <v>12500</v>
      </c>
      <c r="M22" s="104" t="s">
        <v>106</v>
      </c>
      <c r="N22" s="89"/>
      <c r="O22" s="89"/>
      <c r="P22" s="89"/>
      <c r="Q22" s="90"/>
      <c r="R22" s="89"/>
      <c r="S22" s="5"/>
      <c r="T22" s="6"/>
      <c r="U22" s="6"/>
    </row>
    <row r="23" spans="1:21" ht="12.75" customHeight="1" x14ac:dyDescent="0.25">
      <c r="A23" s="89"/>
      <c r="B23" s="92"/>
      <c r="C23" s="89"/>
      <c r="D23" s="95"/>
      <c r="E23" s="95"/>
      <c r="F23" s="90"/>
      <c r="G23" s="107"/>
      <c r="H23" s="98"/>
      <c r="I23" s="100"/>
      <c r="J23" s="102"/>
      <c r="K23" s="100"/>
      <c r="L23" s="103"/>
      <c r="M23" s="104"/>
      <c r="N23" s="89"/>
      <c r="O23" s="89"/>
      <c r="P23" s="89"/>
      <c r="Q23" s="90"/>
      <c r="R23" s="89"/>
      <c r="S23" s="5"/>
      <c r="T23" s="6"/>
      <c r="U23" s="6"/>
    </row>
    <row r="24" spans="1:21" ht="12.75" customHeight="1" x14ac:dyDescent="0.25">
      <c r="A24" s="89"/>
      <c r="B24" s="92">
        <v>6</v>
      </c>
      <c r="C24" s="93" t="s">
        <v>96</v>
      </c>
      <c r="D24" s="95"/>
      <c r="E24" s="95"/>
      <c r="F24" s="90"/>
      <c r="G24" s="107"/>
      <c r="H24" s="98">
        <v>0</v>
      </c>
      <c r="I24" s="100">
        <v>2.6</v>
      </c>
      <c r="J24" s="102"/>
      <c r="K24" s="100"/>
      <c r="L24" s="103"/>
      <c r="M24" s="104"/>
      <c r="N24" s="89"/>
      <c r="O24" s="89"/>
      <c r="P24" s="89"/>
      <c r="Q24" s="90"/>
      <c r="R24" s="89"/>
      <c r="S24" s="5"/>
      <c r="T24" s="6"/>
      <c r="U24" s="6"/>
    </row>
    <row r="25" spans="1:21" ht="12.75" customHeight="1" x14ac:dyDescent="0.25">
      <c r="A25" s="89"/>
      <c r="B25" s="92"/>
      <c r="C25" s="89" t="s">
        <v>107</v>
      </c>
      <c r="D25" s="95"/>
      <c r="E25" s="95"/>
      <c r="F25" s="90">
        <v>0.1</v>
      </c>
      <c r="G25" s="107">
        <v>20</v>
      </c>
      <c r="H25" s="98"/>
      <c r="I25" s="100"/>
      <c r="J25" s="102">
        <v>0</v>
      </c>
      <c r="K25" s="100">
        <v>2</v>
      </c>
      <c r="L25" s="103">
        <v>25000</v>
      </c>
      <c r="M25" s="104" t="s">
        <v>108</v>
      </c>
      <c r="N25" s="89"/>
      <c r="O25" s="89"/>
      <c r="P25" s="89"/>
      <c r="Q25" s="90"/>
      <c r="R25" s="89"/>
      <c r="S25" s="5"/>
      <c r="T25" s="6"/>
      <c r="U25" s="6"/>
    </row>
    <row r="26" spans="1:21" ht="12.75" customHeight="1" x14ac:dyDescent="0.25">
      <c r="A26" s="89"/>
      <c r="B26" s="92"/>
      <c r="C26" s="89" t="s">
        <v>110</v>
      </c>
      <c r="D26" s="95"/>
      <c r="E26" s="95"/>
      <c r="F26" s="90">
        <v>0.05</v>
      </c>
      <c r="G26" s="107">
        <v>12</v>
      </c>
      <c r="H26" s="98"/>
      <c r="I26" s="100"/>
      <c r="J26" s="102">
        <v>0</v>
      </c>
      <c r="K26" s="100">
        <v>0.6</v>
      </c>
      <c r="L26" s="103">
        <v>7500</v>
      </c>
      <c r="M26" s="104" t="s">
        <v>111</v>
      </c>
      <c r="N26" s="89"/>
      <c r="O26" s="89"/>
      <c r="P26" s="89"/>
      <c r="Q26" s="90"/>
      <c r="R26" s="89"/>
      <c r="S26" s="5"/>
      <c r="T26" s="6"/>
      <c r="U26" s="6"/>
    </row>
    <row r="27" spans="1:21" ht="12.75" customHeight="1" x14ac:dyDescent="0.25">
      <c r="A27" s="112"/>
      <c r="B27" s="114"/>
      <c r="C27" s="112"/>
      <c r="D27" s="128"/>
      <c r="E27" s="128"/>
      <c r="F27" s="130"/>
      <c r="G27" s="131"/>
      <c r="H27" s="132"/>
      <c r="I27" s="133"/>
      <c r="J27" s="134"/>
      <c r="K27" s="133"/>
      <c r="L27" s="135"/>
      <c r="M27" s="136"/>
      <c r="N27" s="89"/>
      <c r="O27" s="89"/>
      <c r="P27" s="89"/>
      <c r="Q27" s="90"/>
      <c r="R27" s="89"/>
      <c r="S27" s="5"/>
      <c r="T27" s="6"/>
      <c r="U27" s="6"/>
    </row>
    <row r="28" spans="1:21" ht="12.75" customHeight="1" x14ac:dyDescent="0.25">
      <c r="A28" s="57"/>
      <c r="B28" s="58"/>
      <c r="C28" s="148" t="s">
        <v>128</v>
      </c>
      <c r="D28" s="149"/>
      <c r="E28" s="149"/>
      <c r="F28" s="64"/>
      <c r="G28" s="150"/>
      <c r="H28" s="66">
        <f>SUM(H3:H26)</f>
        <v>84800</v>
      </c>
      <c r="I28" s="153">
        <f>SUM(I3:I27)</f>
        <v>10.09</v>
      </c>
      <c r="J28" s="83">
        <f>SUM(J3:J26)</f>
        <v>84800</v>
      </c>
      <c r="K28" s="153">
        <f>SUM(K3:K27)</f>
        <v>10.09</v>
      </c>
      <c r="L28" s="85">
        <f>SUM(L3:L26)</f>
        <v>137750</v>
      </c>
      <c r="M28" s="157"/>
      <c r="N28" s="89"/>
      <c r="O28" s="89"/>
      <c r="P28" s="89"/>
      <c r="Q28" s="90"/>
      <c r="R28" s="89"/>
      <c r="S28" s="5"/>
      <c r="T28" s="6"/>
      <c r="U28" s="6"/>
    </row>
    <row r="29" spans="1:21" ht="12.75" customHeight="1" x14ac:dyDescent="0.25">
      <c r="A29" s="89"/>
      <c r="B29" s="93"/>
      <c r="C29" s="89"/>
      <c r="D29" s="89"/>
      <c r="E29" s="89"/>
      <c r="F29" s="90"/>
      <c r="G29" s="158"/>
      <c r="H29" s="159"/>
      <c r="I29" s="160"/>
      <c r="J29" s="89"/>
      <c r="K29" s="89"/>
      <c r="L29" s="89"/>
      <c r="M29" s="161"/>
      <c r="N29" s="89"/>
      <c r="O29" s="89"/>
      <c r="P29" s="89"/>
      <c r="Q29" s="90"/>
      <c r="R29" s="89"/>
      <c r="S29" s="5"/>
      <c r="T29" s="6"/>
      <c r="U29" s="6"/>
    </row>
    <row r="30" spans="1:21" ht="12.75" customHeight="1" x14ac:dyDescent="0.25">
      <c r="A30" s="89"/>
      <c r="B30" s="93"/>
      <c r="C30" s="89"/>
      <c r="D30" s="89"/>
      <c r="E30" s="89"/>
      <c r="F30" s="90"/>
      <c r="G30" s="158"/>
      <c r="H30" s="159"/>
      <c r="I30" s="160"/>
      <c r="J30" s="89"/>
      <c r="K30" s="89"/>
      <c r="L30" s="89"/>
      <c r="M30" s="161"/>
      <c r="N30" s="89"/>
      <c r="O30" s="89"/>
      <c r="P30" s="89"/>
      <c r="Q30" s="90"/>
      <c r="R30" s="89"/>
      <c r="S30" s="5"/>
      <c r="T30" s="6"/>
      <c r="U30" s="6"/>
    </row>
    <row r="31" spans="1:21" ht="12.75" customHeight="1" x14ac:dyDescent="0.25">
      <c r="A31" s="89"/>
      <c r="B31" s="93"/>
      <c r="C31" s="89"/>
      <c r="D31" s="89"/>
      <c r="E31" s="89"/>
      <c r="F31" s="90"/>
      <c r="G31" s="158"/>
      <c r="H31" s="159"/>
      <c r="I31" s="160"/>
      <c r="J31" s="89"/>
      <c r="K31" s="89"/>
      <c r="L31" s="89"/>
      <c r="M31" s="161"/>
      <c r="N31" s="89"/>
      <c r="O31" s="89"/>
      <c r="P31" s="89"/>
      <c r="Q31" s="90"/>
      <c r="R31" s="89"/>
      <c r="S31" s="5"/>
      <c r="T31" s="6"/>
      <c r="U31" s="6"/>
    </row>
    <row r="32" spans="1:21" ht="12.75" customHeight="1" x14ac:dyDescent="0.25">
      <c r="A32" s="89"/>
      <c r="B32" s="93"/>
      <c r="C32" s="89"/>
      <c r="D32" s="89"/>
      <c r="E32" s="89"/>
      <c r="F32" s="90"/>
      <c r="G32" s="158"/>
      <c r="H32" s="159"/>
      <c r="I32" s="160"/>
      <c r="J32" s="89"/>
      <c r="K32" s="89"/>
      <c r="L32" s="89"/>
      <c r="M32" s="161"/>
      <c r="N32" s="89"/>
      <c r="O32" s="89"/>
      <c r="P32" s="89"/>
      <c r="Q32" s="90"/>
      <c r="R32" s="89"/>
      <c r="S32" s="5"/>
      <c r="T32" s="6"/>
      <c r="U32" s="6"/>
    </row>
    <row r="33" spans="1:21" ht="12.75" customHeight="1" x14ac:dyDescent="0.25">
      <c r="A33" s="89"/>
      <c r="B33" s="93"/>
      <c r="C33" s="89"/>
      <c r="D33" s="89"/>
      <c r="E33" s="89"/>
      <c r="F33" s="90"/>
      <c r="G33" s="158"/>
      <c r="H33" s="159"/>
      <c r="I33" s="160"/>
      <c r="J33" s="89"/>
      <c r="K33" s="89"/>
      <c r="L33" s="89"/>
      <c r="M33" s="161"/>
      <c r="N33" s="89"/>
      <c r="O33" s="89"/>
      <c r="P33" s="89"/>
      <c r="Q33" s="90"/>
      <c r="R33" s="89"/>
      <c r="S33" s="5"/>
      <c r="T33" s="6"/>
      <c r="U33" s="6"/>
    </row>
    <row r="34" spans="1:21" ht="12.75" customHeight="1" x14ac:dyDescent="0.25">
      <c r="A34" s="89"/>
      <c r="B34" s="93"/>
      <c r="C34" s="89"/>
      <c r="D34" s="89"/>
      <c r="E34" s="89"/>
      <c r="F34" s="90"/>
      <c r="G34" s="158"/>
      <c r="H34" s="159"/>
      <c r="I34" s="160"/>
      <c r="J34" s="89"/>
      <c r="K34" s="89"/>
      <c r="L34" s="89"/>
      <c r="M34" s="161"/>
      <c r="N34" s="89"/>
      <c r="O34" s="89"/>
      <c r="P34" s="89"/>
      <c r="Q34" s="90"/>
      <c r="R34" s="89"/>
      <c r="S34" s="5"/>
      <c r="T34" s="6"/>
      <c r="U34" s="6"/>
    </row>
    <row r="35" spans="1:21" ht="12.75" customHeight="1" x14ac:dyDescent="0.25">
      <c r="A35" s="89"/>
      <c r="B35" s="93"/>
      <c r="C35" s="89"/>
      <c r="D35" s="89"/>
      <c r="E35" s="89"/>
      <c r="F35" s="90"/>
      <c r="G35" s="158"/>
      <c r="H35" s="159"/>
      <c r="I35" s="160"/>
      <c r="J35" s="89"/>
      <c r="K35" s="89"/>
      <c r="L35" s="89"/>
      <c r="M35" s="161"/>
      <c r="N35" s="89"/>
      <c r="O35" s="89"/>
      <c r="P35" s="89"/>
      <c r="Q35" s="90"/>
      <c r="R35" s="89"/>
      <c r="S35" s="5"/>
      <c r="T35" s="6"/>
      <c r="U35" s="6"/>
    </row>
    <row r="36" spans="1:21" ht="12.75" customHeight="1" x14ac:dyDescent="0.25">
      <c r="A36" s="89"/>
      <c r="B36" s="93"/>
      <c r="C36" s="89"/>
      <c r="D36" s="89"/>
      <c r="E36" s="89"/>
      <c r="F36" s="90"/>
      <c r="G36" s="158"/>
      <c r="H36" s="159"/>
      <c r="I36" s="160"/>
      <c r="J36" s="89"/>
      <c r="K36" s="89"/>
      <c r="L36" s="89"/>
      <c r="M36" s="161"/>
      <c r="N36" s="89"/>
      <c r="O36" s="89"/>
      <c r="P36" s="89"/>
      <c r="Q36" s="90"/>
      <c r="R36" s="89"/>
      <c r="S36" s="5"/>
      <c r="T36" s="6"/>
      <c r="U36" s="6"/>
    </row>
    <row r="37" spans="1:21" ht="12.75" customHeight="1" x14ac:dyDescent="0.25">
      <c r="A37" s="89"/>
      <c r="B37" s="93"/>
      <c r="C37" s="89"/>
      <c r="D37" s="89"/>
      <c r="E37" s="89"/>
      <c r="F37" s="90"/>
      <c r="G37" s="158"/>
      <c r="H37" s="159"/>
      <c r="I37" s="160"/>
      <c r="J37" s="89"/>
      <c r="K37" s="89"/>
      <c r="L37" s="89"/>
      <c r="M37" s="161"/>
      <c r="N37" s="89"/>
      <c r="O37" s="89"/>
      <c r="P37" s="89"/>
      <c r="Q37" s="90"/>
      <c r="R37" s="89"/>
      <c r="S37" s="5"/>
      <c r="T37" s="6"/>
      <c r="U37" s="6"/>
    </row>
    <row r="38" spans="1:21" ht="12.75" customHeight="1" x14ac:dyDescent="0.25">
      <c r="A38" s="89"/>
      <c r="B38" s="93"/>
      <c r="C38" s="89"/>
      <c r="D38" s="89"/>
      <c r="E38" s="89"/>
      <c r="F38" s="90"/>
      <c r="G38" s="158"/>
      <c r="H38" s="159"/>
      <c r="I38" s="160"/>
      <c r="J38" s="89"/>
      <c r="K38" s="89"/>
      <c r="L38" s="89"/>
      <c r="M38" s="161"/>
      <c r="N38" s="89"/>
      <c r="O38" s="89"/>
      <c r="P38" s="89"/>
      <c r="Q38" s="90"/>
      <c r="R38" s="89"/>
      <c r="S38" s="5"/>
      <c r="T38" s="6"/>
      <c r="U38" s="6"/>
    </row>
    <row r="39" spans="1:21" ht="12.75" customHeight="1" x14ac:dyDescent="0.25">
      <c r="A39" s="89"/>
      <c r="B39" s="93"/>
      <c r="C39" s="89"/>
      <c r="D39" s="89"/>
      <c r="E39" s="89"/>
      <c r="F39" s="90"/>
      <c r="G39" s="158"/>
      <c r="H39" s="89"/>
      <c r="I39" s="160"/>
      <c r="J39" s="89"/>
      <c r="K39" s="89"/>
      <c r="L39" s="89"/>
      <c r="M39" s="161"/>
      <c r="N39" s="89"/>
      <c r="O39" s="89"/>
      <c r="P39" s="89"/>
      <c r="Q39" s="90"/>
      <c r="R39" s="89"/>
      <c r="S39" s="5"/>
      <c r="T39" s="6"/>
      <c r="U39" s="6"/>
    </row>
  </sheetData>
  <mergeCells count="1">
    <mergeCell ref="A1:B1"/>
  </mergeCells>
  <phoneticPr fontId="38"/>
  <pageMargins left="0.7" right="0.7" top="0.75" bottom="0.75" header="0.3" footer="0.3"/>
  <pageSetup paperSize="9" scale="4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workbookViewId="0"/>
  </sheetViews>
  <sheetFormatPr defaultColWidth="17.33203125" defaultRowHeight="15" customHeight="1" x14ac:dyDescent="0.25"/>
  <cols>
    <col min="1" max="1" width="8.44140625" customWidth="1"/>
    <col min="2" max="2" width="17" customWidth="1"/>
    <col min="3" max="3" width="47.109375" customWidth="1"/>
    <col min="4" max="6" width="8.44140625" customWidth="1"/>
    <col min="7" max="7" width="21.44140625" customWidth="1"/>
  </cols>
  <sheetData>
    <row r="1" spans="1:7" ht="15.75" customHeight="1" x14ac:dyDescent="0.3">
      <c r="A1" s="47"/>
      <c r="B1" s="328" t="s">
        <v>59</v>
      </c>
      <c r="C1" s="329" t="s">
        <v>60</v>
      </c>
      <c r="D1" s="331" t="s">
        <v>69</v>
      </c>
      <c r="E1" s="314"/>
      <c r="F1" s="36"/>
      <c r="G1" s="15"/>
    </row>
    <row r="2" spans="1:7" ht="43.5" customHeight="1" x14ac:dyDescent="0.3">
      <c r="A2" s="47"/>
      <c r="B2" s="325"/>
      <c r="C2" s="330"/>
      <c r="D2" s="73">
        <v>2012</v>
      </c>
      <c r="E2" s="73">
        <v>2013</v>
      </c>
      <c r="F2" s="73">
        <v>2014</v>
      </c>
      <c r="G2" s="75" t="s">
        <v>73</v>
      </c>
    </row>
    <row r="3" spans="1:7" ht="16.5" customHeight="1" x14ac:dyDescent="0.3">
      <c r="A3" s="76"/>
      <c r="B3" s="77"/>
      <c r="C3" s="78"/>
      <c r="D3" s="123"/>
      <c r="E3" s="123"/>
      <c r="F3" s="124"/>
      <c r="G3" s="15"/>
    </row>
    <row r="4" spans="1:7" ht="16.5" customHeight="1" x14ac:dyDescent="0.3">
      <c r="A4" s="318">
        <v>1</v>
      </c>
      <c r="B4" s="326" t="s">
        <v>129</v>
      </c>
      <c r="C4" s="322"/>
      <c r="D4" s="141">
        <v>0.3</v>
      </c>
      <c r="E4" s="141">
        <v>1</v>
      </c>
      <c r="F4" s="142">
        <v>0</v>
      </c>
      <c r="G4" s="2"/>
    </row>
    <row r="5" spans="1:7" ht="38.25" customHeight="1" x14ac:dyDescent="0.3">
      <c r="A5" s="319"/>
      <c r="B5" s="144">
        <v>5</v>
      </c>
      <c r="C5" s="155" t="s">
        <v>131</v>
      </c>
      <c r="D5" s="155">
        <v>0.2</v>
      </c>
      <c r="E5" s="155">
        <v>0.4</v>
      </c>
      <c r="F5" s="156"/>
      <c r="G5" s="2"/>
    </row>
    <row r="6" spans="1:7" ht="38.25" customHeight="1" x14ac:dyDescent="0.3">
      <c r="A6" s="319"/>
      <c r="B6" s="144">
        <v>6</v>
      </c>
      <c r="C6" s="155" t="s">
        <v>142</v>
      </c>
      <c r="D6" s="155">
        <v>0.1</v>
      </c>
      <c r="E6" s="155">
        <v>0.2</v>
      </c>
      <c r="F6" s="156"/>
      <c r="G6" s="2"/>
    </row>
    <row r="7" spans="1:7" ht="63.75" customHeight="1" x14ac:dyDescent="0.3">
      <c r="A7" s="319"/>
      <c r="B7" s="144">
        <v>11</v>
      </c>
      <c r="C7" s="155" t="s">
        <v>143</v>
      </c>
      <c r="D7" s="155" t="s">
        <v>144</v>
      </c>
      <c r="E7" s="155" t="s">
        <v>144</v>
      </c>
      <c r="F7" s="156"/>
      <c r="G7" s="2"/>
    </row>
    <row r="8" spans="1:7" ht="29.25" customHeight="1" x14ac:dyDescent="0.3">
      <c r="A8" s="320"/>
      <c r="B8" s="191">
        <v>8</v>
      </c>
      <c r="C8" s="155" t="s">
        <v>162</v>
      </c>
      <c r="D8" s="155">
        <v>0</v>
      </c>
      <c r="E8" s="155">
        <v>0.4</v>
      </c>
      <c r="F8" s="213"/>
      <c r="G8" s="2"/>
    </row>
    <row r="9" spans="1:7" ht="16.5" customHeight="1" x14ac:dyDescent="0.3">
      <c r="A9" s="214"/>
      <c r="B9" s="215"/>
      <c r="C9" s="78"/>
      <c r="D9" s="123"/>
      <c r="E9" s="123"/>
      <c r="F9" s="216"/>
      <c r="G9" s="15"/>
    </row>
    <row r="10" spans="1:7" ht="15.75" customHeight="1" x14ac:dyDescent="0.3">
      <c r="A10" s="318">
        <v>2</v>
      </c>
      <c r="B10" s="326" t="s">
        <v>171</v>
      </c>
      <c r="C10" s="322"/>
      <c r="D10" s="141">
        <v>0.5</v>
      </c>
      <c r="E10" s="141">
        <v>1</v>
      </c>
      <c r="F10" s="141">
        <v>1</v>
      </c>
      <c r="G10" s="15"/>
    </row>
    <row r="11" spans="1:7" ht="35.25" customHeight="1" x14ac:dyDescent="0.3">
      <c r="A11" s="319"/>
      <c r="B11" s="144">
        <v>20</v>
      </c>
      <c r="C11" s="218" t="s">
        <v>172</v>
      </c>
      <c r="D11" s="155">
        <v>0.1</v>
      </c>
      <c r="E11" s="155">
        <v>0.2</v>
      </c>
      <c r="F11" s="155"/>
      <c r="G11" s="15"/>
    </row>
    <row r="12" spans="1:7" ht="56.25" customHeight="1" x14ac:dyDescent="0.3">
      <c r="A12" s="319"/>
      <c r="B12" s="144">
        <v>24</v>
      </c>
      <c r="C12" s="218" t="s">
        <v>173</v>
      </c>
      <c r="D12" s="155">
        <v>0.2</v>
      </c>
      <c r="E12" s="155">
        <v>0.4</v>
      </c>
      <c r="F12" s="155"/>
      <c r="G12" s="15"/>
    </row>
    <row r="13" spans="1:7" ht="24" customHeight="1" x14ac:dyDescent="0.3">
      <c r="A13" s="320"/>
      <c r="B13" s="191">
        <v>24</v>
      </c>
      <c r="C13" s="218" t="s">
        <v>174</v>
      </c>
      <c r="D13" s="155">
        <v>0.2</v>
      </c>
      <c r="E13" s="155">
        <v>0.4</v>
      </c>
      <c r="F13" s="155"/>
      <c r="G13" s="15"/>
    </row>
    <row r="14" spans="1:7" ht="16.5" customHeight="1" x14ac:dyDescent="0.3">
      <c r="A14" s="214"/>
      <c r="B14" s="215"/>
      <c r="C14" s="78"/>
      <c r="D14" s="123"/>
      <c r="E14" s="123"/>
      <c r="F14" s="124"/>
      <c r="G14" s="15"/>
    </row>
    <row r="15" spans="1:7" ht="16.5" customHeight="1" x14ac:dyDescent="0.3">
      <c r="A15" s="318">
        <v>3</v>
      </c>
      <c r="B15" s="321" t="s">
        <v>175</v>
      </c>
      <c r="C15" s="322"/>
      <c r="D15" s="141">
        <v>1.3</v>
      </c>
      <c r="E15" s="141">
        <v>2.4</v>
      </c>
      <c r="F15" s="219">
        <v>0</v>
      </c>
      <c r="G15" s="2"/>
    </row>
    <row r="16" spans="1:7" ht="31.5" customHeight="1" x14ac:dyDescent="0.3">
      <c r="A16" s="319"/>
      <c r="B16" s="144">
        <v>5</v>
      </c>
      <c r="C16" s="155" t="s">
        <v>176</v>
      </c>
      <c r="D16" s="155">
        <v>0.2</v>
      </c>
      <c r="E16" s="155">
        <v>0.4</v>
      </c>
      <c r="F16" s="156"/>
      <c r="G16" s="2"/>
    </row>
    <row r="17" spans="1:7" ht="82.5" customHeight="1" x14ac:dyDescent="0.3">
      <c r="A17" s="319"/>
      <c r="B17" s="144">
        <v>7</v>
      </c>
      <c r="C17" s="155" t="s">
        <v>177</v>
      </c>
      <c r="D17" s="155">
        <v>0.2</v>
      </c>
      <c r="E17" s="155">
        <v>0.4</v>
      </c>
      <c r="F17" s="156"/>
      <c r="G17" s="2"/>
    </row>
    <row r="18" spans="1:7" ht="32.25" customHeight="1" x14ac:dyDescent="0.3">
      <c r="A18" s="319"/>
      <c r="B18" s="144">
        <v>13</v>
      </c>
      <c r="C18" s="155" t="s">
        <v>178</v>
      </c>
      <c r="D18" s="155">
        <v>0.1</v>
      </c>
      <c r="E18" s="155">
        <v>0.1</v>
      </c>
      <c r="F18" s="156"/>
      <c r="G18" s="2"/>
    </row>
    <row r="19" spans="1:7" ht="66.75" customHeight="1" x14ac:dyDescent="0.3">
      <c r="A19" s="319"/>
      <c r="B19" s="144" t="s">
        <v>179</v>
      </c>
      <c r="C19" s="155" t="s">
        <v>180</v>
      </c>
      <c r="D19" s="155">
        <v>0.2</v>
      </c>
      <c r="E19" s="155">
        <v>0.4</v>
      </c>
      <c r="F19" s="156"/>
      <c r="G19" s="2"/>
    </row>
    <row r="20" spans="1:7" ht="31.5" customHeight="1" x14ac:dyDescent="0.3">
      <c r="A20" s="319"/>
      <c r="B20" s="144">
        <v>20</v>
      </c>
      <c r="C20" s="218" t="s">
        <v>181</v>
      </c>
      <c r="D20" s="155">
        <v>0.1</v>
      </c>
      <c r="E20" s="155">
        <v>0.1</v>
      </c>
      <c r="F20" s="156"/>
      <c r="G20" s="2"/>
    </row>
    <row r="21" spans="1:7" ht="31.5" customHeight="1" x14ac:dyDescent="0.3">
      <c r="A21" s="319"/>
      <c r="B21" s="144">
        <v>21</v>
      </c>
      <c r="C21" s="218" t="s">
        <v>182</v>
      </c>
      <c r="D21" s="155">
        <v>0.1</v>
      </c>
      <c r="E21" s="155">
        <v>0.2</v>
      </c>
      <c r="F21" s="156"/>
      <c r="G21" s="2"/>
    </row>
    <row r="22" spans="1:7" ht="31.5" customHeight="1" x14ac:dyDescent="0.3">
      <c r="A22" s="319"/>
      <c r="B22" s="144">
        <v>32</v>
      </c>
      <c r="C22" s="218" t="s">
        <v>183</v>
      </c>
      <c r="D22" s="155"/>
      <c r="E22" s="155"/>
      <c r="F22" s="156"/>
      <c r="G22" s="2"/>
    </row>
    <row r="23" spans="1:7" ht="35.25" customHeight="1" x14ac:dyDescent="0.3">
      <c r="A23" s="319"/>
      <c r="B23" s="144">
        <v>34</v>
      </c>
      <c r="C23" s="218" t="s">
        <v>184</v>
      </c>
      <c r="D23" s="155">
        <v>0.2</v>
      </c>
      <c r="E23" s="155">
        <v>0.4</v>
      </c>
      <c r="F23" s="156"/>
      <c r="G23" s="2"/>
    </row>
    <row r="24" spans="1:7" ht="35.25" customHeight="1" x14ac:dyDescent="0.3">
      <c r="A24" s="319"/>
      <c r="B24" s="144">
        <v>57</v>
      </c>
      <c r="C24" s="218" t="s">
        <v>185</v>
      </c>
      <c r="D24" s="155">
        <v>0.1</v>
      </c>
      <c r="E24" s="155">
        <v>0.2</v>
      </c>
      <c r="F24" s="156"/>
      <c r="G24" s="2"/>
    </row>
    <row r="25" spans="1:7" ht="35.25" customHeight="1" x14ac:dyDescent="0.3">
      <c r="A25" s="320"/>
      <c r="B25" s="191">
        <v>58</v>
      </c>
      <c r="C25" s="218" t="s">
        <v>186</v>
      </c>
      <c r="D25" s="155">
        <v>0.1</v>
      </c>
      <c r="E25" s="155">
        <v>0.2</v>
      </c>
      <c r="F25" s="213"/>
      <c r="G25" s="2"/>
    </row>
    <row r="26" spans="1:7" ht="17.25" customHeight="1" x14ac:dyDescent="0.3">
      <c r="A26" s="214"/>
      <c r="B26" s="215"/>
      <c r="C26" s="78"/>
      <c r="D26" s="220"/>
      <c r="E26" s="220"/>
      <c r="F26" s="221"/>
      <c r="G26" s="15"/>
    </row>
    <row r="27" spans="1:7" ht="16.5" customHeight="1" x14ac:dyDescent="0.3">
      <c r="A27" s="222">
        <v>4</v>
      </c>
      <c r="B27" s="321" t="s">
        <v>187</v>
      </c>
      <c r="C27" s="322"/>
      <c r="D27" s="141">
        <v>1.7</v>
      </c>
      <c r="E27" s="141">
        <v>3.5</v>
      </c>
      <c r="F27" s="219">
        <v>1.5</v>
      </c>
      <c r="G27" s="2"/>
    </row>
    <row r="28" spans="1:7" ht="25.5" customHeight="1" x14ac:dyDescent="0.3">
      <c r="A28" s="223"/>
      <c r="B28" s="224" t="s">
        <v>188</v>
      </c>
      <c r="C28" s="225" t="s">
        <v>189</v>
      </c>
      <c r="D28" s="108"/>
      <c r="E28" s="108"/>
      <c r="F28" s="226">
        <v>1</v>
      </c>
      <c r="G28" s="2"/>
    </row>
    <row r="29" spans="1:7" ht="28.5" customHeight="1" x14ac:dyDescent="0.3">
      <c r="A29" s="223"/>
      <c r="B29" s="144">
        <v>5</v>
      </c>
      <c r="C29" s="155" t="s">
        <v>176</v>
      </c>
      <c r="D29" s="155">
        <v>0.2</v>
      </c>
      <c r="E29" s="155">
        <v>0.4</v>
      </c>
      <c r="F29" s="156"/>
      <c r="G29" s="2"/>
    </row>
    <row r="30" spans="1:7" ht="79.5" customHeight="1" x14ac:dyDescent="0.3">
      <c r="A30" s="223"/>
      <c r="B30" s="144">
        <v>7</v>
      </c>
      <c r="C30" s="155" t="s">
        <v>190</v>
      </c>
      <c r="D30" s="155">
        <v>0.2</v>
      </c>
      <c r="E30" s="155">
        <v>0.4</v>
      </c>
      <c r="F30" s="156"/>
      <c r="G30" s="2"/>
    </row>
    <row r="31" spans="1:7" ht="32.25" customHeight="1" x14ac:dyDescent="0.3">
      <c r="A31" s="223"/>
      <c r="B31" s="144">
        <v>13</v>
      </c>
      <c r="C31" s="155" t="s">
        <v>191</v>
      </c>
      <c r="D31" s="155"/>
      <c r="E31" s="155"/>
      <c r="F31" s="156"/>
      <c r="G31" s="2"/>
    </row>
    <row r="32" spans="1:7" ht="72" customHeight="1" x14ac:dyDescent="0.3">
      <c r="A32" s="223"/>
      <c r="B32" s="144" t="s">
        <v>179</v>
      </c>
      <c r="C32" s="155" t="s">
        <v>192</v>
      </c>
      <c r="D32" s="155">
        <v>0.2</v>
      </c>
      <c r="E32" s="155">
        <v>0.6</v>
      </c>
      <c r="F32" s="156"/>
      <c r="G32" s="2"/>
    </row>
    <row r="33" spans="1:7" ht="32.25" customHeight="1" x14ac:dyDescent="0.3">
      <c r="A33" s="223"/>
      <c r="B33" s="144">
        <v>20</v>
      </c>
      <c r="C33" s="218" t="s">
        <v>193</v>
      </c>
      <c r="D33" s="155">
        <v>0.1</v>
      </c>
      <c r="E33" s="155">
        <v>0.1</v>
      </c>
      <c r="F33" s="156"/>
      <c r="G33" s="2"/>
    </row>
    <row r="34" spans="1:7" ht="30.75" customHeight="1" x14ac:dyDescent="0.3">
      <c r="A34" s="223"/>
      <c r="B34" s="144">
        <v>21</v>
      </c>
      <c r="C34" s="218" t="s">
        <v>182</v>
      </c>
      <c r="D34" s="155">
        <v>0.1</v>
      </c>
      <c r="E34" s="155">
        <v>0.2</v>
      </c>
      <c r="F34" s="156"/>
      <c r="G34" s="2"/>
    </row>
    <row r="35" spans="1:7" ht="30.75" customHeight="1" x14ac:dyDescent="0.3">
      <c r="A35" s="223"/>
      <c r="B35" s="144">
        <v>32</v>
      </c>
      <c r="C35" s="218" t="s">
        <v>183</v>
      </c>
      <c r="D35" s="155">
        <v>0.2</v>
      </c>
      <c r="E35" s="155">
        <v>0.4</v>
      </c>
      <c r="F35" s="156"/>
      <c r="G35" s="2"/>
    </row>
    <row r="36" spans="1:7" ht="31.5" customHeight="1" x14ac:dyDescent="0.3">
      <c r="A36" s="223"/>
      <c r="B36" s="144">
        <v>34</v>
      </c>
      <c r="C36" s="218" t="s">
        <v>194</v>
      </c>
      <c r="D36" s="155">
        <v>0.2</v>
      </c>
      <c r="E36" s="155">
        <v>0.4</v>
      </c>
      <c r="F36" s="156"/>
      <c r="G36" s="2"/>
    </row>
    <row r="37" spans="1:7" ht="30" customHeight="1" x14ac:dyDescent="0.3">
      <c r="A37" s="223"/>
      <c r="B37" s="144">
        <v>37</v>
      </c>
      <c r="C37" s="218" t="s">
        <v>195</v>
      </c>
      <c r="D37" s="155">
        <v>0.1</v>
      </c>
      <c r="E37" s="155">
        <v>0.2</v>
      </c>
      <c r="F37" s="156"/>
      <c r="G37" s="2"/>
    </row>
    <row r="38" spans="1:7" ht="19.5" customHeight="1" x14ac:dyDescent="0.3">
      <c r="A38" s="223"/>
      <c r="B38" s="144">
        <v>57</v>
      </c>
      <c r="C38" s="218" t="s">
        <v>196</v>
      </c>
      <c r="D38" s="155">
        <v>0.1</v>
      </c>
      <c r="E38" s="155">
        <v>0.2</v>
      </c>
      <c r="F38" s="156"/>
      <c r="G38" s="2"/>
    </row>
    <row r="39" spans="1:7" ht="30.75" customHeight="1" x14ac:dyDescent="0.3">
      <c r="A39" s="223"/>
      <c r="B39" s="144">
        <v>58</v>
      </c>
      <c r="C39" s="218" t="s">
        <v>197</v>
      </c>
      <c r="D39" s="155">
        <v>0.1</v>
      </c>
      <c r="E39" s="155">
        <v>0.2</v>
      </c>
      <c r="F39" s="156"/>
      <c r="G39" s="2"/>
    </row>
    <row r="40" spans="1:7" ht="15.75" customHeight="1" x14ac:dyDescent="0.3">
      <c r="A40" s="223"/>
      <c r="B40" s="144">
        <v>42</v>
      </c>
      <c r="C40" s="218" t="s">
        <v>198</v>
      </c>
      <c r="D40" s="155">
        <v>0.1</v>
      </c>
      <c r="E40" s="155">
        <v>0.2</v>
      </c>
      <c r="F40" s="156"/>
      <c r="G40" s="2"/>
    </row>
    <row r="41" spans="1:7" ht="31.5" customHeight="1" x14ac:dyDescent="0.3">
      <c r="A41" s="227"/>
      <c r="B41" s="191">
        <v>44</v>
      </c>
      <c r="C41" s="218" t="s">
        <v>199</v>
      </c>
      <c r="D41" s="155">
        <v>0.1</v>
      </c>
      <c r="E41" s="155">
        <v>0.2</v>
      </c>
      <c r="F41" s="213"/>
      <c r="G41" s="2"/>
    </row>
    <row r="42" spans="1:7" ht="17.25" customHeight="1" x14ac:dyDescent="0.3">
      <c r="A42" s="214"/>
      <c r="B42" s="215"/>
      <c r="C42" s="78"/>
      <c r="D42" s="123"/>
      <c r="E42" s="123"/>
      <c r="F42" s="228"/>
      <c r="G42" s="15"/>
    </row>
    <row r="43" spans="1:7" ht="16.5" customHeight="1" x14ac:dyDescent="0.3">
      <c r="A43" s="222">
        <v>5</v>
      </c>
      <c r="B43" s="321" t="s">
        <v>200</v>
      </c>
      <c r="C43" s="322"/>
      <c r="D43" s="141">
        <v>1.6</v>
      </c>
      <c r="E43" s="141">
        <v>4</v>
      </c>
      <c r="F43" s="229">
        <f>SUM(F44:F55)</f>
        <v>3.6999999999999997</v>
      </c>
      <c r="G43" s="2"/>
    </row>
    <row r="44" spans="1:7" ht="29.25" customHeight="1" x14ac:dyDescent="0.3">
      <c r="A44" s="223"/>
      <c r="B44" s="144">
        <v>5</v>
      </c>
      <c r="C44" s="155" t="s">
        <v>201</v>
      </c>
      <c r="D44" s="155">
        <v>0.2</v>
      </c>
      <c r="E44" s="155">
        <v>0.4</v>
      </c>
      <c r="F44" s="156">
        <v>0.4</v>
      </c>
      <c r="G44" s="2"/>
    </row>
    <row r="45" spans="1:7" ht="83.25" customHeight="1" x14ac:dyDescent="0.3">
      <c r="A45" s="223"/>
      <c r="B45" s="144">
        <v>7</v>
      </c>
      <c r="C45" s="155" t="s">
        <v>202</v>
      </c>
      <c r="D45" s="155">
        <v>0.2</v>
      </c>
      <c r="E45" s="155">
        <v>0.4</v>
      </c>
      <c r="F45" s="156">
        <v>0.4</v>
      </c>
      <c r="G45" s="2"/>
    </row>
    <row r="46" spans="1:7" ht="33" customHeight="1" x14ac:dyDescent="0.3">
      <c r="A46" s="223"/>
      <c r="B46" s="144">
        <v>13</v>
      </c>
      <c r="C46" s="155" t="s">
        <v>203</v>
      </c>
      <c r="D46" s="155">
        <v>0.2</v>
      </c>
      <c r="E46" s="155">
        <v>0.4</v>
      </c>
      <c r="F46" s="156">
        <v>0</v>
      </c>
      <c r="G46" s="2"/>
    </row>
    <row r="47" spans="1:7" ht="67.5" customHeight="1" x14ac:dyDescent="0.3">
      <c r="A47" s="223"/>
      <c r="B47" s="144" t="s">
        <v>179</v>
      </c>
      <c r="C47" s="155" t="s">
        <v>204</v>
      </c>
      <c r="D47" s="155">
        <v>0.2</v>
      </c>
      <c r="E47" s="155">
        <v>1.5</v>
      </c>
      <c r="F47" s="156">
        <v>1.5</v>
      </c>
      <c r="G47" s="2"/>
    </row>
    <row r="48" spans="1:7" ht="29.25" customHeight="1" x14ac:dyDescent="0.3">
      <c r="A48" s="223"/>
      <c r="B48" s="144">
        <v>20</v>
      </c>
      <c r="C48" s="218" t="s">
        <v>205</v>
      </c>
      <c r="D48" s="155">
        <v>0.1</v>
      </c>
      <c r="E48" s="155">
        <v>0.1</v>
      </c>
      <c r="F48" s="156">
        <v>0</v>
      </c>
      <c r="G48" s="2"/>
    </row>
    <row r="49" spans="1:7" ht="28.5" customHeight="1" x14ac:dyDescent="0.3">
      <c r="A49" s="223"/>
      <c r="B49" s="144">
        <v>21</v>
      </c>
      <c r="C49" s="218" t="s">
        <v>182</v>
      </c>
      <c r="D49" s="155">
        <v>0.1</v>
      </c>
      <c r="E49" s="155">
        <v>0.2</v>
      </c>
      <c r="F49" s="156">
        <v>0</v>
      </c>
      <c r="G49" s="2"/>
    </row>
    <row r="50" spans="1:7" ht="29.25" customHeight="1" x14ac:dyDescent="0.3">
      <c r="A50" s="223"/>
      <c r="B50" s="144">
        <v>32</v>
      </c>
      <c r="C50" s="218" t="s">
        <v>183</v>
      </c>
      <c r="D50" s="155">
        <v>0.1</v>
      </c>
      <c r="E50" s="155">
        <v>0.2</v>
      </c>
      <c r="F50" s="156">
        <v>0.4</v>
      </c>
      <c r="G50" s="2"/>
    </row>
    <row r="51" spans="1:7" ht="25.5" customHeight="1" x14ac:dyDescent="0.3">
      <c r="A51" s="223"/>
      <c r="B51" s="144">
        <v>36</v>
      </c>
      <c r="C51" s="218" t="s">
        <v>206</v>
      </c>
      <c r="D51" s="155">
        <v>0.1</v>
      </c>
      <c r="E51" s="155">
        <v>0.2</v>
      </c>
      <c r="F51" s="156">
        <v>0.4</v>
      </c>
      <c r="G51" s="2"/>
    </row>
    <row r="52" spans="1:7" ht="17.25" customHeight="1" x14ac:dyDescent="0.3">
      <c r="A52" s="223"/>
      <c r="B52" s="144">
        <v>57</v>
      </c>
      <c r="C52" s="218" t="s">
        <v>207</v>
      </c>
      <c r="D52" s="155">
        <v>0.1</v>
      </c>
      <c r="E52" s="155">
        <v>0.2</v>
      </c>
      <c r="F52" s="156">
        <v>0.1</v>
      </c>
      <c r="G52" s="2"/>
    </row>
    <row r="53" spans="1:7" ht="31.5" customHeight="1" x14ac:dyDescent="0.3">
      <c r="A53" s="223"/>
      <c r="B53" s="144">
        <v>58</v>
      </c>
      <c r="C53" s="218" t="s">
        <v>197</v>
      </c>
      <c r="D53" s="155">
        <v>0.1</v>
      </c>
      <c r="E53" s="155">
        <v>0.2</v>
      </c>
      <c r="F53" s="156">
        <v>0</v>
      </c>
      <c r="G53" s="2"/>
    </row>
    <row r="54" spans="1:7" ht="21" customHeight="1" x14ac:dyDescent="0.3">
      <c r="A54" s="223"/>
      <c r="B54" s="144">
        <v>42</v>
      </c>
      <c r="C54" s="218" t="s">
        <v>208</v>
      </c>
      <c r="D54" s="155">
        <v>0.1</v>
      </c>
      <c r="E54" s="155">
        <v>0.1</v>
      </c>
      <c r="F54" s="156">
        <v>0.2</v>
      </c>
      <c r="G54" s="2"/>
    </row>
    <row r="55" spans="1:7" ht="30.75" customHeight="1" x14ac:dyDescent="0.3">
      <c r="A55" s="227"/>
      <c r="B55" s="191">
        <v>44</v>
      </c>
      <c r="C55" s="218" t="s">
        <v>209</v>
      </c>
      <c r="D55" s="155">
        <v>0.1</v>
      </c>
      <c r="E55" s="155">
        <v>0.1</v>
      </c>
      <c r="F55" s="213">
        <v>0.3</v>
      </c>
      <c r="G55" s="2"/>
    </row>
    <row r="56" spans="1:7" ht="16.5" customHeight="1" x14ac:dyDescent="0.3">
      <c r="A56" s="230"/>
      <c r="B56" s="231"/>
      <c r="C56" s="232"/>
      <c r="D56" s="123"/>
      <c r="E56" s="123"/>
      <c r="F56" s="228"/>
      <c r="G56" s="15"/>
    </row>
    <row r="57" spans="1:7" ht="15.75" customHeight="1" x14ac:dyDescent="0.3">
      <c r="A57" s="233">
        <v>6</v>
      </c>
      <c r="B57" s="324" t="s">
        <v>210</v>
      </c>
      <c r="C57" s="325"/>
      <c r="D57" s="234">
        <v>1.6</v>
      </c>
      <c r="E57" s="234">
        <v>4</v>
      </c>
      <c r="F57" s="229">
        <f>F43</f>
        <v>3.6999999999999997</v>
      </c>
      <c r="G57" s="2"/>
    </row>
    <row r="58" spans="1:7" ht="15.75" customHeight="1" x14ac:dyDescent="0.3">
      <c r="A58" s="223">
        <v>7</v>
      </c>
      <c r="B58" s="327" t="s">
        <v>211</v>
      </c>
      <c r="C58" s="325"/>
      <c r="D58" s="141">
        <v>1.6</v>
      </c>
      <c r="E58" s="141">
        <v>4</v>
      </c>
      <c r="F58" s="235">
        <f>F57</f>
        <v>3.6999999999999997</v>
      </c>
      <c r="G58" s="2"/>
    </row>
    <row r="59" spans="1:7" ht="15.75" customHeight="1" x14ac:dyDescent="0.3">
      <c r="A59" s="223" t="s">
        <v>188</v>
      </c>
      <c r="B59" s="327" t="s">
        <v>212</v>
      </c>
      <c r="C59" s="325"/>
      <c r="D59" s="141"/>
      <c r="E59" s="141">
        <v>4</v>
      </c>
      <c r="F59" s="235">
        <f>F57</f>
        <v>3.6999999999999997</v>
      </c>
      <c r="G59" s="2"/>
    </row>
    <row r="60" spans="1:7" ht="15.75" customHeight="1" x14ac:dyDescent="0.3">
      <c r="A60" s="223" t="s">
        <v>188</v>
      </c>
      <c r="B60" s="327" t="s">
        <v>213</v>
      </c>
      <c r="C60" s="325"/>
      <c r="D60" s="141"/>
      <c r="E60" s="141">
        <v>4</v>
      </c>
      <c r="F60" s="235">
        <f>F57</f>
        <v>3.6999999999999997</v>
      </c>
      <c r="G60" s="2"/>
    </row>
    <row r="61" spans="1:7" ht="15.75" customHeight="1" x14ac:dyDescent="0.3">
      <c r="A61" s="76"/>
      <c r="B61" s="77"/>
      <c r="C61" s="236"/>
      <c r="D61" s="123"/>
      <c r="E61" s="123"/>
      <c r="F61" s="123"/>
      <c r="G61" s="15"/>
    </row>
    <row r="62" spans="1:7" ht="15.75" customHeight="1" x14ac:dyDescent="0.3">
      <c r="A62" s="222">
        <v>8</v>
      </c>
      <c r="B62" s="321" t="s">
        <v>214</v>
      </c>
      <c r="C62" s="322"/>
      <c r="D62" s="141">
        <v>2.2999999999999998</v>
      </c>
      <c r="E62" s="141">
        <v>4.3</v>
      </c>
      <c r="F62" s="141">
        <v>3</v>
      </c>
      <c r="G62" s="15"/>
    </row>
    <row r="63" spans="1:7" ht="21" customHeight="1" x14ac:dyDescent="0.3">
      <c r="A63" s="223"/>
      <c r="B63" s="144">
        <v>30</v>
      </c>
      <c r="C63" s="218" t="s">
        <v>215</v>
      </c>
      <c r="D63" s="155">
        <v>0.5</v>
      </c>
      <c r="E63" s="155">
        <v>1</v>
      </c>
      <c r="F63" s="155"/>
      <c r="G63" s="15"/>
    </row>
    <row r="64" spans="1:7" ht="89.25" customHeight="1" x14ac:dyDescent="0.3">
      <c r="A64" s="223"/>
      <c r="B64" s="144">
        <v>26</v>
      </c>
      <c r="C64" s="155" t="s">
        <v>216</v>
      </c>
      <c r="D64" s="155">
        <v>0.5</v>
      </c>
      <c r="E64" s="155">
        <v>1</v>
      </c>
      <c r="F64" s="155"/>
      <c r="G64" s="15"/>
    </row>
    <row r="65" spans="1:7" ht="70.5" customHeight="1" x14ac:dyDescent="0.3">
      <c r="A65" s="223"/>
      <c r="B65" s="237" t="s">
        <v>217</v>
      </c>
      <c r="C65" s="218" t="s">
        <v>218</v>
      </c>
      <c r="D65" s="155">
        <v>1</v>
      </c>
      <c r="E65" s="155">
        <v>2</v>
      </c>
      <c r="F65" s="155"/>
      <c r="G65" s="15"/>
    </row>
    <row r="66" spans="1:7" ht="33" customHeight="1" x14ac:dyDescent="0.3">
      <c r="A66" s="223"/>
      <c r="B66" s="144">
        <v>40</v>
      </c>
      <c r="C66" s="218" t="s">
        <v>219</v>
      </c>
      <c r="D66" s="155">
        <v>0.1</v>
      </c>
      <c r="E66" s="155">
        <v>0.1</v>
      </c>
      <c r="F66" s="155"/>
      <c r="G66" s="15"/>
    </row>
    <row r="67" spans="1:7" ht="42.75" customHeight="1" x14ac:dyDescent="0.3">
      <c r="A67" s="223"/>
      <c r="B67" s="144">
        <v>41</v>
      </c>
      <c r="C67" s="218" t="s">
        <v>220</v>
      </c>
      <c r="D67" s="155">
        <v>0.1</v>
      </c>
      <c r="E67" s="155">
        <v>0.1</v>
      </c>
      <c r="F67" s="155"/>
      <c r="G67" s="15"/>
    </row>
    <row r="68" spans="1:7" ht="18" customHeight="1" x14ac:dyDescent="0.3">
      <c r="A68" s="227"/>
      <c r="B68" s="191">
        <v>43</v>
      </c>
      <c r="C68" s="218" t="s">
        <v>221</v>
      </c>
      <c r="D68" s="155">
        <v>0.1</v>
      </c>
      <c r="E68" s="155">
        <v>0.1</v>
      </c>
      <c r="F68" s="155"/>
      <c r="G68" s="15"/>
    </row>
    <row r="69" spans="1:7" ht="15.75" customHeight="1" x14ac:dyDescent="0.3">
      <c r="A69" s="214"/>
      <c r="B69" s="215"/>
      <c r="C69" s="78"/>
      <c r="D69" s="123"/>
      <c r="E69" s="123"/>
      <c r="F69" s="123"/>
      <c r="G69" s="15"/>
    </row>
    <row r="70" spans="1:7" ht="15.75" customHeight="1" x14ac:dyDescent="0.3">
      <c r="A70" s="222">
        <v>9</v>
      </c>
      <c r="B70" s="321" t="s">
        <v>222</v>
      </c>
      <c r="C70" s="322"/>
      <c r="D70" s="141">
        <v>0.6</v>
      </c>
      <c r="E70" s="141">
        <v>1.7</v>
      </c>
      <c r="F70" s="238">
        <v>0</v>
      </c>
      <c r="G70" s="15"/>
    </row>
    <row r="71" spans="1:7" ht="29.25" customHeight="1" x14ac:dyDescent="0.3">
      <c r="A71" s="223"/>
      <c r="B71" s="144">
        <v>47</v>
      </c>
      <c r="C71" s="218" t="s">
        <v>223</v>
      </c>
      <c r="D71" s="155">
        <v>0.2</v>
      </c>
      <c r="E71" s="155">
        <v>1</v>
      </c>
      <c r="F71" s="155"/>
      <c r="G71" s="15"/>
    </row>
    <row r="72" spans="1:7" ht="41.25" customHeight="1" x14ac:dyDescent="0.3">
      <c r="A72" s="223"/>
      <c r="B72" s="144">
        <v>38</v>
      </c>
      <c r="C72" s="218" t="s">
        <v>224</v>
      </c>
      <c r="D72" s="155">
        <v>0.1</v>
      </c>
      <c r="E72" s="155">
        <v>0.1</v>
      </c>
      <c r="F72" s="155"/>
      <c r="G72" s="15"/>
    </row>
    <row r="73" spans="1:7" ht="19.5" customHeight="1" x14ac:dyDescent="0.3">
      <c r="A73" s="223"/>
      <c r="B73" s="144">
        <v>50</v>
      </c>
      <c r="C73" s="218" t="s">
        <v>225</v>
      </c>
      <c r="D73" s="155">
        <v>0.1</v>
      </c>
      <c r="E73" s="155">
        <v>0.2</v>
      </c>
      <c r="F73" s="155"/>
      <c r="G73" s="15"/>
    </row>
    <row r="74" spans="1:7" ht="27.75" customHeight="1" x14ac:dyDescent="0.3">
      <c r="A74" s="223"/>
      <c r="B74" s="144">
        <v>46</v>
      </c>
      <c r="C74" s="155" t="s">
        <v>226</v>
      </c>
      <c r="D74" s="155">
        <v>0.1</v>
      </c>
      <c r="E74" s="155">
        <v>0.2</v>
      </c>
      <c r="F74" s="155"/>
      <c r="G74" s="15"/>
    </row>
    <row r="75" spans="1:7" ht="68.25" customHeight="1" x14ac:dyDescent="0.3">
      <c r="A75" s="227"/>
      <c r="B75" s="191">
        <v>48</v>
      </c>
      <c r="C75" s="218" t="s">
        <v>227</v>
      </c>
      <c r="D75" s="155">
        <v>0.1</v>
      </c>
      <c r="E75" s="155">
        <v>0.2</v>
      </c>
      <c r="F75" s="155"/>
      <c r="G75" s="15"/>
    </row>
    <row r="76" spans="1:7" ht="15.75" customHeight="1" x14ac:dyDescent="0.3">
      <c r="A76" s="214"/>
      <c r="B76" s="215"/>
      <c r="C76" s="123"/>
      <c r="D76" s="123"/>
      <c r="E76" s="123"/>
      <c r="F76" s="123"/>
      <c r="G76" s="15"/>
    </row>
    <row r="77" spans="1:7" ht="15.75" customHeight="1" x14ac:dyDescent="0.3">
      <c r="A77" s="222">
        <v>10</v>
      </c>
      <c r="B77" s="321" t="s">
        <v>228</v>
      </c>
      <c r="C77" s="322"/>
      <c r="D77" s="141">
        <v>1.1000000000000001</v>
      </c>
      <c r="E77" s="141">
        <v>2.2000000000000002</v>
      </c>
      <c r="F77" s="141">
        <v>2</v>
      </c>
      <c r="G77" s="15"/>
    </row>
    <row r="78" spans="1:7" ht="30" customHeight="1" x14ac:dyDescent="0.3">
      <c r="A78" s="223"/>
      <c r="B78" s="144">
        <v>47</v>
      </c>
      <c r="C78" s="218" t="s">
        <v>229</v>
      </c>
      <c r="D78" s="155">
        <v>0.2</v>
      </c>
      <c r="E78" s="155">
        <v>1</v>
      </c>
      <c r="F78" s="155"/>
      <c r="G78" s="15"/>
    </row>
    <row r="79" spans="1:7" ht="48" customHeight="1" x14ac:dyDescent="0.3">
      <c r="A79" s="223"/>
      <c r="B79" s="144">
        <v>22</v>
      </c>
      <c r="C79" s="218" t="s">
        <v>230</v>
      </c>
      <c r="D79" s="155">
        <v>0.1</v>
      </c>
      <c r="E79" s="155">
        <v>0.1</v>
      </c>
      <c r="F79" s="155"/>
      <c r="G79" s="15"/>
    </row>
    <row r="80" spans="1:7" ht="33.75" customHeight="1" x14ac:dyDescent="0.3">
      <c r="A80" s="223"/>
      <c r="B80" s="144">
        <v>23</v>
      </c>
      <c r="C80" s="218" t="s">
        <v>231</v>
      </c>
      <c r="D80" s="155">
        <v>0.1</v>
      </c>
      <c r="E80" s="155">
        <v>0.1</v>
      </c>
      <c r="F80" s="155"/>
      <c r="G80" s="15"/>
    </row>
    <row r="81" spans="1:7" ht="45.75" customHeight="1" x14ac:dyDescent="0.3">
      <c r="A81" s="223"/>
      <c r="B81" s="144">
        <v>38</v>
      </c>
      <c r="C81" s="218" t="s">
        <v>232</v>
      </c>
      <c r="D81" s="155">
        <v>0.1</v>
      </c>
      <c r="E81" s="155">
        <v>0.1</v>
      </c>
      <c r="F81" s="155"/>
      <c r="G81" s="15"/>
    </row>
    <row r="82" spans="1:7" ht="33" customHeight="1" x14ac:dyDescent="0.3">
      <c r="A82" s="223"/>
      <c r="B82" s="144">
        <v>33</v>
      </c>
      <c r="C82" s="218" t="s">
        <v>233</v>
      </c>
      <c r="D82" s="155">
        <v>0.2</v>
      </c>
      <c r="E82" s="155">
        <v>0.4</v>
      </c>
      <c r="F82" s="155"/>
      <c r="G82" s="15"/>
    </row>
    <row r="83" spans="1:7" ht="70.5" customHeight="1" x14ac:dyDescent="0.3">
      <c r="A83" s="223"/>
      <c r="B83" s="144">
        <v>48</v>
      </c>
      <c r="C83" s="218" t="s">
        <v>234</v>
      </c>
      <c r="D83" s="155">
        <v>0.1</v>
      </c>
      <c r="E83" s="155">
        <v>0.2</v>
      </c>
      <c r="F83" s="155"/>
      <c r="G83" s="15"/>
    </row>
    <row r="84" spans="1:7" ht="29.25" customHeight="1" x14ac:dyDescent="0.3">
      <c r="A84" s="223"/>
      <c r="B84" s="144">
        <v>53</v>
      </c>
      <c r="C84" s="218" t="s">
        <v>235</v>
      </c>
      <c r="D84" s="155">
        <v>0.1</v>
      </c>
      <c r="E84" s="155">
        <v>0.1</v>
      </c>
      <c r="F84" s="155"/>
      <c r="G84" s="15"/>
    </row>
    <row r="85" spans="1:7" ht="24.75" customHeight="1" x14ac:dyDescent="0.3">
      <c r="A85" s="223"/>
      <c r="B85" s="144">
        <v>50</v>
      </c>
      <c r="C85" s="218" t="s">
        <v>236</v>
      </c>
      <c r="D85" s="155">
        <v>0.1</v>
      </c>
      <c r="E85" s="155">
        <v>0.1</v>
      </c>
      <c r="F85" s="155"/>
      <c r="G85" s="15"/>
    </row>
    <row r="86" spans="1:7" ht="32.25" customHeight="1" x14ac:dyDescent="0.3">
      <c r="A86" s="227"/>
      <c r="B86" s="191">
        <v>46</v>
      </c>
      <c r="C86" s="155" t="s">
        <v>226</v>
      </c>
      <c r="D86" s="155">
        <v>0.1</v>
      </c>
      <c r="E86" s="155">
        <v>0.1</v>
      </c>
      <c r="F86" s="155"/>
      <c r="G86" s="15"/>
    </row>
    <row r="87" spans="1:7" ht="15.75" customHeight="1" x14ac:dyDescent="0.3">
      <c r="A87" s="214"/>
      <c r="B87" s="215"/>
      <c r="C87" s="123"/>
      <c r="D87" s="123"/>
      <c r="E87" s="123"/>
      <c r="F87" s="123"/>
      <c r="G87" s="15"/>
    </row>
    <row r="88" spans="1:7" ht="15.75" customHeight="1" x14ac:dyDescent="0.3">
      <c r="A88" s="323" t="s">
        <v>237</v>
      </c>
      <c r="B88" s="313"/>
      <c r="C88" s="314"/>
      <c r="D88" s="239"/>
      <c r="E88" s="239"/>
      <c r="F88" s="239"/>
      <c r="G88" s="15"/>
    </row>
    <row r="89" spans="1:7" ht="47.25" customHeight="1" x14ac:dyDescent="0.3">
      <c r="A89" s="240">
        <v>11</v>
      </c>
      <c r="B89" s="241">
        <v>12</v>
      </c>
      <c r="C89" s="242" t="s">
        <v>238</v>
      </c>
      <c r="D89" s="242">
        <v>0.1</v>
      </c>
      <c r="E89" s="242">
        <v>0.2</v>
      </c>
      <c r="F89" s="242">
        <v>0.6</v>
      </c>
      <c r="G89" s="15"/>
    </row>
    <row r="90" spans="1:7" ht="15.75" customHeight="1" x14ac:dyDescent="0.3">
      <c r="A90" s="214"/>
      <c r="B90" s="215"/>
      <c r="C90" s="123"/>
      <c r="D90" s="123"/>
      <c r="E90" s="123"/>
      <c r="F90" s="123"/>
      <c r="G90" s="15"/>
    </row>
    <row r="91" spans="1:7" ht="29.25" customHeight="1" x14ac:dyDescent="0.3">
      <c r="A91" s="240">
        <v>12</v>
      </c>
      <c r="B91" s="241">
        <v>15</v>
      </c>
      <c r="C91" s="242" t="s">
        <v>239</v>
      </c>
      <c r="D91" s="155"/>
      <c r="E91" s="155"/>
      <c r="F91" s="238">
        <v>0</v>
      </c>
      <c r="G91" s="15"/>
    </row>
    <row r="92" spans="1:7" ht="15.75" customHeight="1" x14ac:dyDescent="0.3">
      <c r="A92" s="214"/>
      <c r="B92" s="215"/>
      <c r="C92" s="123"/>
      <c r="D92" s="123"/>
      <c r="E92" s="123"/>
      <c r="F92" s="123"/>
      <c r="G92" s="15"/>
    </row>
    <row r="93" spans="1:7" ht="58.5" customHeight="1" x14ac:dyDescent="0.3">
      <c r="A93" s="240">
        <v>13</v>
      </c>
      <c r="B93" s="241">
        <v>17</v>
      </c>
      <c r="C93" s="242" t="s">
        <v>240</v>
      </c>
      <c r="D93" s="242">
        <v>0.1</v>
      </c>
      <c r="E93" s="242">
        <v>0.2</v>
      </c>
      <c r="F93" s="242">
        <v>0</v>
      </c>
      <c r="G93" s="15"/>
    </row>
    <row r="94" spans="1:7" ht="15.75" customHeight="1" x14ac:dyDescent="0.3">
      <c r="A94" s="230"/>
      <c r="B94" s="231"/>
      <c r="C94" s="123"/>
      <c r="D94" s="123"/>
      <c r="E94" s="123"/>
      <c r="F94" s="123"/>
      <c r="G94" s="15"/>
    </row>
    <row r="95" spans="1:7" ht="31.5" customHeight="1" x14ac:dyDescent="0.3">
      <c r="A95" s="243">
        <v>14</v>
      </c>
      <c r="B95" s="144">
        <v>52</v>
      </c>
      <c r="C95" s="244" t="s">
        <v>241</v>
      </c>
      <c r="D95" s="242">
        <v>0.1</v>
      </c>
      <c r="E95" s="242">
        <v>0.1</v>
      </c>
      <c r="F95" s="242">
        <v>0</v>
      </c>
      <c r="G95" s="15"/>
    </row>
    <row r="96" spans="1:7" ht="15.75" customHeight="1" x14ac:dyDescent="0.3">
      <c r="A96" s="76"/>
      <c r="B96" s="77"/>
      <c r="C96" s="123"/>
      <c r="D96" s="123"/>
      <c r="E96" s="123"/>
      <c r="F96" s="123"/>
      <c r="G96" s="15"/>
    </row>
    <row r="97" spans="1:7" ht="29.25" customHeight="1" x14ac:dyDescent="0.3">
      <c r="A97" s="240">
        <v>15</v>
      </c>
      <c r="B97" s="241">
        <v>53</v>
      </c>
      <c r="C97" s="244" t="s">
        <v>242</v>
      </c>
      <c r="D97" s="242">
        <v>0.1</v>
      </c>
      <c r="E97" s="242">
        <v>0.2</v>
      </c>
      <c r="F97" s="242">
        <v>1</v>
      </c>
      <c r="G97" s="15"/>
    </row>
    <row r="98" spans="1:7" ht="15.75" customHeight="1" x14ac:dyDescent="0.3">
      <c r="A98" s="214"/>
      <c r="B98" s="215"/>
      <c r="C98" s="123"/>
      <c r="D98" s="123"/>
      <c r="E98" s="123"/>
      <c r="F98" s="123"/>
      <c r="G98" s="15"/>
    </row>
    <row r="99" spans="1:7" ht="44.25" customHeight="1" x14ac:dyDescent="0.3">
      <c r="A99" s="240">
        <v>16</v>
      </c>
      <c r="B99" s="241">
        <v>51</v>
      </c>
      <c r="C99" s="244" t="s">
        <v>243</v>
      </c>
      <c r="D99" s="242">
        <v>1.5</v>
      </c>
      <c r="E99" s="242">
        <v>1.5</v>
      </c>
      <c r="F99" s="242">
        <v>0</v>
      </c>
      <c r="G99" s="15"/>
    </row>
    <row r="100" spans="1:7" ht="15.75" customHeight="1" x14ac:dyDescent="0.3">
      <c r="A100" s="214"/>
      <c r="B100" s="215"/>
      <c r="C100" s="123"/>
      <c r="D100" s="123"/>
      <c r="E100" s="123"/>
      <c r="F100" s="123"/>
      <c r="G100" s="15"/>
    </row>
    <row r="101" spans="1:7" ht="54.75" customHeight="1" x14ac:dyDescent="0.3">
      <c r="A101" s="240">
        <v>17</v>
      </c>
      <c r="B101" s="241">
        <v>49</v>
      </c>
      <c r="C101" s="244" t="s">
        <v>244</v>
      </c>
      <c r="D101" s="242">
        <v>0.1</v>
      </c>
      <c r="E101" s="242">
        <v>0.1</v>
      </c>
      <c r="F101" s="242">
        <v>0</v>
      </c>
      <c r="G101" s="15"/>
    </row>
    <row r="102" spans="1:7" ht="56.25" customHeight="1" x14ac:dyDescent="0.3">
      <c r="A102" s="240" t="s">
        <v>188</v>
      </c>
      <c r="B102" s="241"/>
      <c r="C102" s="244" t="s">
        <v>244</v>
      </c>
      <c r="D102" s="242"/>
      <c r="E102" s="242">
        <v>0.1</v>
      </c>
      <c r="F102" s="242">
        <v>1.2</v>
      </c>
      <c r="G102" s="15"/>
    </row>
    <row r="103" spans="1:7" ht="15.75" customHeight="1" x14ac:dyDescent="0.3">
      <c r="A103" s="245"/>
      <c r="B103" s="245"/>
      <c r="C103" s="246"/>
      <c r="D103" s="247">
        <f t="shared" ref="D103:E103" si="0">(((((((((((((((((D4+D10)+D15)+D27)+D43)+D57)+D58)+D59)+D60)+D63)+D70)+D77)+D89)+D93)+D95)+D97)+D99)+D101)+D102</f>
        <v>12.799999999999997</v>
      </c>
      <c r="E103" s="247">
        <f t="shared" si="0"/>
        <v>35.20000000000001</v>
      </c>
      <c r="F103" s="247">
        <f>((((((((((((((F4+F10)+F15)+F27)+F28)+F43)+F57)+F58)+F59)+F60)+F62)+F70)+F77)+F89)+F97)+F102</f>
        <v>29.799999999999997</v>
      </c>
      <c r="G103" s="248"/>
    </row>
  </sheetData>
  <mergeCells count="19">
    <mergeCell ref="B1:B2"/>
    <mergeCell ref="C1:C2"/>
    <mergeCell ref="D1:E1"/>
    <mergeCell ref="A4:A8"/>
    <mergeCell ref="B4:C4"/>
    <mergeCell ref="A10:A13"/>
    <mergeCell ref="A15:A25"/>
    <mergeCell ref="B27:C27"/>
    <mergeCell ref="B77:C77"/>
    <mergeCell ref="A88:C88"/>
    <mergeCell ref="B57:C57"/>
    <mergeCell ref="B43:C43"/>
    <mergeCell ref="B10:C10"/>
    <mergeCell ref="B15:C15"/>
    <mergeCell ref="B59:C59"/>
    <mergeCell ref="B60:C60"/>
    <mergeCell ref="B58:C58"/>
    <mergeCell ref="B62:C62"/>
    <mergeCell ref="B70:C70"/>
  </mergeCells>
  <phoneticPr fontId="38"/>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Actuals</vt:lpstr>
      <vt:lpstr>Commitment sheet</vt:lpstr>
      <vt:lpstr>Formula and Summary</vt:lpstr>
      <vt:lpstr>FY2016 workload support</vt:lpstr>
      <vt:lpstr>FY2016 monetary budget</vt:lpstr>
      <vt:lpstr>2016 MARCOM Budget</vt:lpstr>
      <vt:lpstr>TASKS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ttcmatsuo</dc:creator>
  <cp:lastModifiedBy>ttcmatsuo</cp:lastModifiedBy>
  <cp:lastPrinted>2015-06-19T07:54:42Z</cp:lastPrinted>
  <dcterms:created xsi:type="dcterms:W3CDTF">2015-05-19T02:43:01Z</dcterms:created>
  <dcterms:modified xsi:type="dcterms:W3CDTF">2015-07-01T19:48:24Z</dcterms:modified>
</cp:coreProperties>
</file>